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520" windowHeight="12300"/>
  </bookViews>
  <sheets>
    <sheet name="PRESUP. OF " sheetId="14" r:id="rId1"/>
    <sheet name="COMPUTO" sheetId="1" r:id="rId2"/>
    <sheet name="UNIDADES y TIPOS" sheetId="5" state="hidden" r:id="rId3"/>
    <sheet name="INSUMOS" sheetId="2" r:id="rId4"/>
    <sheet name="Indices INDEC" sheetId="8" r:id="rId5"/>
    <sheet name="Coeficiente de Pase" sheetId="6" r:id="rId6"/>
    <sheet name="POLINOMICA DE REDET." sheetId="13" r:id="rId7"/>
    <sheet name="ANALISIS DE PRECIO" sheetId="3" r:id="rId8"/>
    <sheet name="PRESUP. DETALLADO" sheetId="4" r:id="rId9"/>
    <sheet name="PLAN DE AVANCE" sheetId="10" r:id="rId10"/>
    <sheet name="Curva de avance" sheetId="12" r:id="rId11"/>
    <sheet name="Hoja1" sheetId="11" state="hidden" r:id="rId12"/>
  </sheets>
  <definedNames>
    <definedName name="_xlnm.Print_Area" localSheetId="10">'Curva de avance'!$A$1:$K$28</definedName>
    <definedName name="_xlnm.Print_Area" localSheetId="9">'PLAN DE AVANCE'!$A$3:$J$30</definedName>
    <definedName name="_xlnm.Print_Area" localSheetId="8">'PRESUP. DETALLADO'!$A$1:$H$34</definedName>
    <definedName name="DESCICC" localSheetId="0">Tabla4[Descripción]</definedName>
    <definedName name="DESCICC">Tabla4[Descripción]</definedName>
    <definedName name="EQ" localSheetId="0">#REF!</definedName>
    <definedName name="EQ">#REF!</definedName>
    <definedName name="ICC" localSheetId="0">Tabla4[Indice]</definedName>
    <definedName name="ICC">Tabla4[Indice]</definedName>
    <definedName name="INSUMOS" localSheetId="0">Tabla2[DESCRIPCIÓN]</definedName>
    <definedName name="INSUMOS">Tabla2[DESCRIPCIÓN]</definedName>
    <definedName name="MAT" localSheetId="0">#REF!</definedName>
    <definedName name="MAT">#REF!</definedName>
    <definedName name="MO" localSheetId="0">Tabla2[DESCRIPCIÓN]</definedName>
    <definedName name="MO">Tabla2[DESCRIPCIÓN]</definedName>
    <definedName name="TIPOS" localSheetId="0">Tabla3[TIPOS]</definedName>
    <definedName name="TIPOS">Tabla3[TIPOS]</definedName>
    <definedName name="UNI" localSheetId="0">Tabla1[UNIDADES]</definedName>
    <definedName name="UNI">Tabla1[UNIDADES]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<sst xmlns="http://schemas.openxmlformats.org/spreadsheetml/2006/main" count="630" uniqueCount="330">
  <si>
    <t xml:space="preserve"> Dirección de Estudios, Programas y Proyectos</t>
  </si>
  <si>
    <t xml:space="preserve">           Area de Computo y Presupuesto</t>
  </si>
  <si>
    <t>Cordoba, 26 de Marzo del 2025</t>
  </si>
  <si>
    <t>Obra: CERRAMIENTO GIMNASIO TECHADO AREA DE DEPORTES UNC</t>
  </si>
  <si>
    <t>Ubicación: CUIDAD UNIVERSITARIA</t>
  </si>
  <si>
    <t>PRESUPUESTO OFICIAL</t>
  </si>
  <si>
    <t>Item</t>
  </si>
  <si>
    <t>DESIGNACION</t>
  </si>
  <si>
    <t>UD.</t>
  </si>
  <si>
    <t>CANT.</t>
  </si>
  <si>
    <t>PRECIO UNITARIO</t>
  </si>
  <si>
    <t>PRECIO TOTAL</t>
  </si>
  <si>
    <t>INC. RUBRO</t>
  </si>
  <si>
    <t>INC. GLOBAL</t>
  </si>
  <si>
    <t>TRABAJOS PREPARATORIOS</t>
  </si>
  <si>
    <t>1.1</t>
  </si>
  <si>
    <t>Obrador y cierre de obra</t>
  </si>
  <si>
    <t>Gl.</t>
  </si>
  <si>
    <t>1.2</t>
  </si>
  <si>
    <t>Replanteo y verificación de tareas y medidas</t>
  </si>
  <si>
    <t>DEMOLICIONES Y DESMANTELAMIENTO CUBIERTA</t>
  </si>
  <si>
    <t>Demolición de tabique de hormigón y vereda (fachada sur)</t>
  </si>
  <si>
    <t>m²</t>
  </si>
  <si>
    <t>Demolición de vereda de hormigón (fachada norte)</t>
  </si>
  <si>
    <t>ESTRUCTURA</t>
  </si>
  <si>
    <t>Columnas de hormigón armado</t>
  </si>
  <si>
    <t>m³</t>
  </si>
  <si>
    <t>Platabandas</t>
  </si>
  <si>
    <t>Ud.</t>
  </si>
  <si>
    <t>ALBAÑILERÍA</t>
  </si>
  <si>
    <t>Mampostería en elevación de ladrillo cerámico (incluye encadenado y capa aisladora)</t>
  </si>
  <si>
    <t>REVOQUES</t>
  </si>
  <si>
    <t>4.2.1</t>
  </si>
  <si>
    <t>Comunes a la cal en Interiores y Exteriores</t>
  </si>
  <si>
    <t>HERRERIA</t>
  </si>
  <si>
    <t>Portón de Chapa Acanalada</t>
  </si>
  <si>
    <t>Puertas de emergencia</t>
  </si>
  <si>
    <t>PINTURAS</t>
  </si>
  <si>
    <t>Al latex para muros interiores, tabiques y cielorrasos</t>
  </si>
  <si>
    <t>Esmalte sintético</t>
  </si>
  <si>
    <t>LIMPIEZA DE OBRA</t>
  </si>
  <si>
    <t>Limpieza de obra</t>
  </si>
  <si>
    <t xml:space="preserve">TOTAL       </t>
  </si>
  <si>
    <t>EL PRESENTE PRESUPUESTO ASCIENDE A LA SUMA DE PESOS CUARENTA Y TRES MILLONES DOCIENTOS TRECE MIL DOCIENTOS CUARENTA Y SEIS CON 11/100</t>
  </si>
  <si>
    <t xml:space="preserve">Obra: </t>
  </si>
  <si>
    <t>Contratista:</t>
  </si>
  <si>
    <t>Ubicación:</t>
  </si>
  <si>
    <t>Fecha:</t>
  </si>
  <si>
    <t>UNIDADES</t>
  </si>
  <si>
    <t>Decripción</t>
  </si>
  <si>
    <t>TIPOS</t>
  </si>
  <si>
    <t>Año</t>
  </si>
  <si>
    <t>MANO DE OBRA</t>
  </si>
  <si>
    <t>Día</t>
  </si>
  <si>
    <t>MATERIALES</t>
  </si>
  <si>
    <t>Global</t>
  </si>
  <si>
    <t>EQUIPOS</t>
  </si>
  <si>
    <t>gr.</t>
  </si>
  <si>
    <t>Gramos</t>
  </si>
  <si>
    <t>OTROS RECURSOS</t>
  </si>
  <si>
    <t>Ha</t>
  </si>
  <si>
    <t>Hectoarea</t>
  </si>
  <si>
    <t>HH</t>
  </si>
  <si>
    <t>Horas</t>
  </si>
  <si>
    <t>Kg.</t>
  </si>
  <si>
    <t>Kilogramos</t>
  </si>
  <si>
    <t>Km.</t>
  </si>
  <si>
    <t>Kilometros</t>
  </si>
  <si>
    <t>Km²</t>
  </si>
  <si>
    <t>Kilometros cuadrados</t>
  </si>
  <si>
    <t>Lts.</t>
  </si>
  <si>
    <t>Litros</t>
  </si>
  <si>
    <t>Mes</t>
  </si>
  <si>
    <t>m</t>
  </si>
  <si>
    <t>Metros</t>
  </si>
  <si>
    <t>Metros Cuadrado</t>
  </si>
  <si>
    <t>Metros Cúbicos</t>
  </si>
  <si>
    <t>ml.</t>
  </si>
  <si>
    <t>Metros lineales</t>
  </si>
  <si>
    <t>mm</t>
  </si>
  <si>
    <t>Milimetros</t>
  </si>
  <si>
    <t>Tn.</t>
  </si>
  <si>
    <t>Toneladas</t>
  </si>
  <si>
    <t>Unidad</t>
  </si>
  <si>
    <t>Viajes</t>
  </si>
  <si>
    <t>mili lts.</t>
  </si>
  <si>
    <t>Mililitros</t>
  </si>
  <si>
    <t>INSUMOS</t>
  </si>
  <si>
    <t>TIPO</t>
  </si>
  <si>
    <t>DESCRIPCIÓN</t>
  </si>
  <si>
    <t>UNIDAD</t>
  </si>
  <si>
    <t>DESCRIPCIÓN INDICE SIMPLE</t>
  </si>
  <si>
    <t>N° CUADRO</t>
  </si>
  <si>
    <t>Clasificacion CIIU</t>
  </si>
  <si>
    <t>Codigo CPC</t>
  </si>
  <si>
    <t>Descripción</t>
  </si>
  <si>
    <t>Indice</t>
  </si>
  <si>
    <t>CUADRO 2</t>
  </si>
  <si>
    <t>42120-1</t>
  </si>
  <si>
    <t>Aberturas de aluminio</t>
  </si>
  <si>
    <t>CUADRO 4</t>
  </si>
  <si>
    <t>Decreto 1.295/02</t>
  </si>
  <si>
    <t>inciso m)</t>
  </si>
  <si>
    <t>Aceros-Hierro aletado</t>
  </si>
  <si>
    <t>41241-1</t>
  </si>
  <si>
    <t>Alambrones de hierro</t>
  </si>
  <si>
    <t>CUADRO 5</t>
  </si>
  <si>
    <t>inciso b)</t>
  </si>
  <si>
    <t>Albañilería</t>
  </si>
  <si>
    <t>CUADRO 10</t>
  </si>
  <si>
    <t>83107-1</t>
  </si>
  <si>
    <t>Alquiler de andamios</t>
  </si>
  <si>
    <t>51800-11</t>
  </si>
  <si>
    <t>Alquiler de pala cargadora</t>
  </si>
  <si>
    <t>inciso f)</t>
  </si>
  <si>
    <t>Andamios 
(2)</t>
  </si>
  <si>
    <t>inciso q)</t>
  </si>
  <si>
    <t>Arena</t>
  </si>
  <si>
    <t>CUADRO 11</t>
  </si>
  <si>
    <t>15310-11</t>
  </si>
  <si>
    <t>Arena fina</t>
  </si>
  <si>
    <t>15310-1</t>
  </si>
  <si>
    <t>Arenas</t>
  </si>
  <si>
    <t>46531-11</t>
  </si>
  <si>
    <t>Artefacto de iluminación</t>
  </si>
  <si>
    <t>inciso g)</t>
  </si>
  <si>
    <t>Artefactos 
de iluminación 
y
 cableado</t>
  </si>
  <si>
    <t>inciso r)</t>
  </si>
  <si>
    <t>Artefactos para baño y grifería</t>
  </si>
  <si>
    <t>CUADRO 3</t>
  </si>
  <si>
    <t>Artículos de hormigón, de 
cemento y de yeso (incluye:
Hormigón, Mosaicos y Artículos 
pretensados)</t>
  </si>
  <si>
    <t>CUADRO 1</t>
  </si>
  <si>
    <t>inciso k)</t>
  </si>
  <si>
    <t>Asfaltos, combustibles y lubricantes</t>
  </si>
  <si>
    <t>CUADRO 7</t>
  </si>
  <si>
    <t>51560-14</t>
  </si>
  <si>
    <t>Ayudante</t>
  </si>
  <si>
    <t>37420-12</t>
  </si>
  <si>
    <t>Cal hidráulica hidratada</t>
  </si>
  <si>
    <t>CUADRO 6</t>
  </si>
  <si>
    <t>71240-11</t>
  </si>
  <si>
    <t>Camión volcador</t>
  </si>
  <si>
    <t>15320-11</t>
  </si>
  <si>
    <t>Canto rodado natural</t>
  </si>
  <si>
    <t>41277-21</t>
  </si>
  <si>
    <t>Caño de acero para instalaciones eléctricas</t>
  </si>
  <si>
    <t>41277-31</t>
  </si>
  <si>
    <t>Caño de hierro negro con revestimiento epoxi</t>
  </si>
  <si>
    <t>inciso h)</t>
  </si>
  <si>
    <t>Caños de 
PVC para 
instalaciones 
varias</t>
  </si>
  <si>
    <t>36320-3</t>
  </si>
  <si>
    <t>Caños y tubos de polietileno</t>
  </si>
  <si>
    <t>36320-2</t>
  </si>
  <si>
    <t>Caños y tubos de polipropileno</t>
  </si>
  <si>
    <t>36320-1</t>
  </si>
  <si>
    <t>Caños y tubos de PVC</t>
  </si>
  <si>
    <t>Carpintería de madera
(incluye: Cortinas de madera y 
Puertas placa)</t>
  </si>
  <si>
    <t>inciso d)</t>
  </si>
  <si>
    <t>Carpinterías</t>
  </si>
  <si>
    <t>53111-1</t>
  </si>
  <si>
    <t>Casilla para obrador</t>
  </si>
  <si>
    <t>inciso n)</t>
  </si>
  <si>
    <t>Cemento</t>
  </si>
  <si>
    <t>54400-1</t>
  </si>
  <si>
    <t>Cerco de obra</t>
  </si>
  <si>
    <t>42999-2</t>
  </si>
  <si>
    <t xml:space="preserve">Chapas metálicas </t>
  </si>
  <si>
    <t>42944-2</t>
  </si>
  <si>
    <t>Clavos</t>
  </si>
  <si>
    <t>46340-1</t>
  </si>
  <si>
    <t>Conductores eléctricos</t>
  </si>
  <si>
    <t>74110-11</t>
  </si>
  <si>
    <t>Contenedor tipo 
volquete</t>
  </si>
  <si>
    <t>inciso o)</t>
  </si>
  <si>
    <t>Costo Financiero</t>
  </si>
  <si>
    <t>inciso v)</t>
  </si>
  <si>
    <t>Electrobombas</t>
  </si>
  <si>
    <t>43220-1</t>
  </si>
  <si>
    <t xml:space="preserve">Electrobombas </t>
  </si>
  <si>
    <t>inciso j)</t>
  </si>
  <si>
    <t>Equipo- Amortización de equipo</t>
  </si>
  <si>
    <t>35110-21</t>
  </si>
  <si>
    <t>Esmalte sintético brillante</t>
  </si>
  <si>
    <t>Estructuras metálicas para construcción (incluye: Aberturas de aluminio, Aberturas de chapa de hierro y Cortinas de aluminio)</t>
  </si>
  <si>
    <t>35110-61</t>
  </si>
  <si>
    <t>Fijador al agua</t>
  </si>
  <si>
    <t>inciso p)</t>
  </si>
  <si>
    <t>Gastos 
generales</t>
  </si>
  <si>
    <t>42911-1</t>
  </si>
  <si>
    <t>Grifería</t>
  </si>
  <si>
    <t>42921-2</t>
  </si>
  <si>
    <t>Herramientas de mano</t>
  </si>
  <si>
    <t>37990-1</t>
  </si>
  <si>
    <t>Hidrófugos</t>
  </si>
  <si>
    <t>2710i</t>
  </si>
  <si>
    <t>27101i</t>
  </si>
  <si>
    <t>Hierros y aceros en formas 
básicas (incluye: Chapas de 
hierro/acero, Aceros aleados 
y Perfiles de hierro/acero)</t>
  </si>
  <si>
    <t>2710n</t>
  </si>
  <si>
    <t>27101n</t>
  </si>
  <si>
    <t>Hierros y aceros en formas 
básicas (incluye: Ferroaleaciones, 
Palanquillas, Chapas 
de acero laminadas en 
caliente, Chapas de acero 
laminadas en frío, Flejes de 
hierro, Hojalata, Alambrones 
de hierro, Hierros redondos, 
Perfiles de hierro, Barras de 
hierro y acero, Alambres de 
acero, Tubos de acero y Caño 
de hierro galvanizado con 
costura)</t>
  </si>
  <si>
    <t>inciso s)</t>
  </si>
  <si>
    <t>Hormigón</t>
  </si>
  <si>
    <t>37510-11</t>
  </si>
  <si>
    <t>Hormigón elaborado</t>
  </si>
  <si>
    <t>44440-1</t>
  </si>
  <si>
    <t>Hormigoneras</t>
  </si>
  <si>
    <t>37210-11</t>
  </si>
  <si>
    <t>Inodoro de 
calidad superior
 con mochila</t>
  </si>
  <si>
    <t>37210-12</t>
  </si>
  <si>
    <t>Inodoro de calidad media</t>
  </si>
  <si>
    <t>51641-1</t>
  </si>
  <si>
    <t>Instalación eléctrica</t>
  </si>
  <si>
    <t>51620-1</t>
  </si>
  <si>
    <t>Instalación sanitaria</t>
  </si>
  <si>
    <t>46212-51</t>
  </si>
  <si>
    <t>Interruptor de un punto</t>
  </si>
  <si>
    <t>46212-31</t>
  </si>
  <si>
    <t>Interruptor diferencial</t>
  </si>
  <si>
    <t>46212-41</t>
  </si>
  <si>
    <t>Interruptor termomagnético</t>
  </si>
  <si>
    <t>42999-51</t>
  </si>
  <si>
    <t>Jabalina</t>
  </si>
  <si>
    <t>37350-11</t>
  </si>
  <si>
    <t>Ladrillo cerámico hueco</t>
  </si>
  <si>
    <t>43240-32</t>
  </si>
  <si>
    <t>Llave de paso para agua</t>
  </si>
  <si>
    <t>43240-31</t>
  </si>
  <si>
    <t>Llave de paso para gas</t>
  </si>
  <si>
    <t>31210-11</t>
  </si>
  <si>
    <t>Madera para encofrado</t>
  </si>
  <si>
    <t>31430-1</t>
  </si>
  <si>
    <t>Maderas aglomeradas</t>
  </si>
  <si>
    <t>inciso a)</t>
  </si>
  <si>
    <t>Mano de 
obra</t>
  </si>
  <si>
    <t>Máquinas herramientas y sus 
accesorios (incluye: Tornos y 
sus partes y piezas, Taladros,
Amoladoras, Máquinas para 
carpintería, Soldadoras 
eléctricas y Accesorio para 
máquinas herramientas)</t>
  </si>
  <si>
    <t>44427-1</t>
  </si>
  <si>
    <t>Máquinas viales autopropulsadas</t>
  </si>
  <si>
    <t>inciso t)</t>
  </si>
  <si>
    <t>Medidores de caudal</t>
  </si>
  <si>
    <t>inciso w)</t>
  </si>
  <si>
    <t>Membrana impermeabilizante</t>
  </si>
  <si>
    <t>37610-11</t>
  </si>
  <si>
    <t>Mesada de granito</t>
  </si>
  <si>
    <t>37610-12</t>
  </si>
  <si>
    <t>Mesada de granito con perforación para bacha</t>
  </si>
  <si>
    <t>37540-1</t>
  </si>
  <si>
    <t>Mosaicos</t>
  </si>
  <si>
    <t>inciso i)</t>
  </si>
  <si>
    <t>Motores 
eléctricos y 
equipos de
 aire acondicionado</t>
  </si>
  <si>
    <t>51560-12</t>
  </si>
  <si>
    <t>Oficial</t>
  </si>
  <si>
    <t>51560-11</t>
  </si>
  <si>
    <t>Oficial especializado</t>
  </si>
  <si>
    <t>Otros productos de caucho 
(incluye: Autopartes de goma, 
Correas de goma con refuerzo 
textil y Otros artículos de 
goma)</t>
  </si>
  <si>
    <t>Otros productos metálicos n.c.p. (incluye: Bulones, Clavos, Envases de hojalata,
Recipientes para gases, Grifería, Cerraduras, Tejidos de alambre, Piletas y mesadas de acero inoxidable y Chapas metálicas)</t>
  </si>
  <si>
    <t>37990-2</t>
  </si>
  <si>
    <t>Pegamentos para revestimientos</t>
  </si>
  <si>
    <t>Piedras, arenas y arcillas (incluye: Yesos y piedras calizas, Arenas, Piedras y Arcillas)</t>
  </si>
  <si>
    <t>36950-21</t>
  </si>
  <si>
    <t>Pileta de piso de PVC</t>
  </si>
  <si>
    <t>51730-1</t>
  </si>
  <si>
    <t>Pintura</t>
  </si>
  <si>
    <t>35110-3</t>
  </si>
  <si>
    <t>Pinturas al látex</t>
  </si>
  <si>
    <t>inciso c)</t>
  </si>
  <si>
    <t>Pisos y revestimientos</t>
  </si>
  <si>
    <t>41530-1</t>
  </si>
  <si>
    <t>Productos básicos de aluminio</t>
  </si>
  <si>
    <t>41510-1</t>
  </si>
  <si>
    <t xml:space="preserve">Productos básicos de cobre y latón </t>
  </si>
  <si>
    <t>inciso e)</t>
  </si>
  <si>
    <t>Productos
 químicos</t>
  </si>
  <si>
    <t>37129-21</t>
  </si>
  <si>
    <t>Tanque para agua de polietileno tricapa, aprobado, de 1.000 litros de capacidad</t>
  </si>
  <si>
    <t>44826-21</t>
  </si>
  <si>
    <t>Termotanque a gas</t>
  </si>
  <si>
    <t>46212-52</t>
  </si>
  <si>
    <t>Tomacorriente con toma a tierra</t>
  </si>
  <si>
    <t>CUADRO 6.1</t>
  </si>
  <si>
    <t>inciso l)</t>
  </si>
  <si>
    <t>Transportes</t>
  </si>
  <si>
    <t>inciso u)</t>
  </si>
  <si>
    <t>Válvulas de bronce</t>
  </si>
  <si>
    <t>Vidrios para construcción y 
automotores (incluye: Vidrio
plano, Vidrios templados,
Vidrios térmicos y Vidrios
laminados)</t>
  </si>
  <si>
    <t>37540-21</t>
  </si>
  <si>
    <t xml:space="preserve">Zócalo granítico </t>
  </si>
  <si>
    <t>CÁLCULO DEL COEFICIENTE DE RESUMEN (K)</t>
  </si>
  <si>
    <t>DESCRIPCION</t>
  </si>
  <si>
    <t>VALOR</t>
  </si>
  <si>
    <t>COEFICIENTE</t>
  </si>
  <si>
    <t>COSTO DIRECTO (1)</t>
  </si>
  <si>
    <t>GASTOS GENERALES (2)</t>
  </si>
  <si>
    <t>BENEFICIO (3)</t>
  </si>
  <si>
    <t>SUB-TOTAL (4) = (1) + (2) + (3)</t>
  </si>
  <si>
    <t>COSTO FINANCIERO (5) = (%) x (4)</t>
  </si>
  <si>
    <t>COSTO SIN IMPUESTOS (6) = (4) + (5)</t>
  </si>
  <si>
    <t>I.V.A. (7) = (%) x (6)</t>
  </si>
  <si>
    <t>CONTRIBUCION COMERCIO E INDUSTRIA (8) = (%) x (6)</t>
  </si>
  <si>
    <t>INGRESOS BRUTOS (9) = (%) x (6)</t>
  </si>
  <si>
    <t>IMPUESTO A LOS DÉBITOS Y CREDITOS BANCARIOS (10) = (%) x (6)</t>
  </si>
  <si>
    <t>PRECIO UNITARIO DEL ITEM (11) = (6) + (7) + (8) + (9) + (10)</t>
  </si>
  <si>
    <t>ESTRUCTURA DE PONDERACIÓN DE INSUMOS</t>
  </si>
  <si>
    <t>INDICE INDEC</t>
  </si>
  <si>
    <t>PONDERACIÓN</t>
  </si>
  <si>
    <t>TOTAL</t>
  </si>
  <si>
    <t>RUBRO</t>
  </si>
  <si>
    <t>ITEMS</t>
  </si>
  <si>
    <t>UNI.</t>
  </si>
  <si>
    <t>CANTIDAD</t>
  </si>
  <si>
    <t>PRECIO</t>
  </si>
  <si>
    <t>PRECIOS</t>
  </si>
  <si>
    <t>UNITARIO</t>
  </si>
  <si>
    <t>SUB TOT.</t>
  </si>
  <si>
    <t xml:space="preserve">                                                                                                         SUBTOTAL MANO DE OBRA =</t>
  </si>
  <si>
    <t xml:space="preserve">                                                                                                         SUBTOTAL MATERIALES =</t>
  </si>
  <si>
    <t>EQUIPOS y OTROS RECURSOS</t>
  </si>
  <si>
    <t xml:space="preserve">                                                                                                         SUBTOTAL EQUIPO =</t>
  </si>
  <si>
    <t>COSTO-NETO</t>
  </si>
  <si>
    <t>COEFICIENTE DE PASE</t>
  </si>
  <si>
    <t>PRESUPUESTO DETALLADO</t>
  </si>
  <si>
    <t>EL PRESENTE PRESUPUESTO ASCIENDE A LA SUMA DE PESOS … CON xx/100</t>
  </si>
  <si>
    <t>PLAN DE AVANCE</t>
  </si>
  <si>
    <t>MES 1</t>
  </si>
  <si>
    <t>MES 2</t>
  </si>
  <si>
    <t>MES 3</t>
  </si>
  <si>
    <t>%</t>
  </si>
  <si>
    <t>$</t>
  </si>
  <si>
    <t xml:space="preserve">ACUMULADO      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</si>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</sst>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2" formatCode="_(&quot;$&quot;* #,##0_);_(&quot;$&quot;* \(#,##0\);_(&quot;$&quot;* &quot;-&quot;_);_(@_)"/>
    <numFmt numFmtId="176" formatCode="_ * #,##0.00_ ;_ * \-#,##0.00_ ;_ * &quot;-&quot;??_ ;_ @_ "/>
    <numFmt numFmtId="177" formatCode="_-&quot;$&quot;* #,##0.00_-;\-&quot;$&quot;* #,##0.00_-;_-&quot;$&quot;* &quot;-&quot;??_-;_-@_-"/>
    <numFmt numFmtId="178" formatCode="_ * #,##0_ ;_ * \-#,##0_ ;_ * &quot;-&quot;_ ;_ @_ "/>
    <numFmt numFmtId="179" formatCode="_ [$$-2C0A]\ * #,##0.00_ ;_ [$$-2C0A]\ * \-#,##0.00_ ;_ [$$-2C0A]\ * &quot;-&quot;??_ ;_ @_ "/>
    <numFmt numFmtId="180" formatCode="[$$-2C0A]#,##0.00;\([$$-2C0A]#,##0.00\)"/>
    <numFmt numFmtId="181" formatCode="_ [$$-2C0A]\ * #,##0.000_ ;_ [$$-2C0A]\ * \-#,##0.000_ ;_ [$$-2C0A]\ * &quot;-&quot;??_ ;_ @_ "/>
    <numFmt numFmtId="182" formatCode="0.000%"/>
    <numFmt numFmtId="183" formatCode="_ [$$-2C0A]\ * #,##0.0000_ ;_ [$$-2C0A]\ * \-#,##0.0000_ ;_ [$$-2C0A]\ * &quot;-&quot;??_ ;_ @_ "/>
    <numFmt numFmtId="184" formatCode="0.000000"/>
    <numFmt numFmtId="185" formatCode="_-[$$-2C0A]\ * #,##0.00_-;\-[$$-2C0A]\ * #,##0.00_-;_-[$$-2C0A]\ * &quot;-&quot;??_-;_-@_-"/>
    <numFmt numFmtId="186" formatCode="0.0%"/>
    <numFmt numFmtId="187" formatCode="0.0000&quot; &quot;%"/>
    <numFmt numFmtId="188" formatCode="0.00000"/>
    <numFmt numFmtId="189" formatCode="&quot;$&quot;\ #,##0.00;[Red]&quot;$&quot;\ \-#,##0.00"/>
    <numFmt numFmtId="190" formatCode="0.0"/>
    <numFmt numFmtId="191" formatCode="0.000"/>
    <numFmt numFmtId="192" formatCode="_-[$$-80A]* #,##0.00_-;\-[$$-80A]* #,##0.00_-;_-[$$-80A]* &quot;-&quot;??_-;_-@_-"/>
  </numFmts>
  <fonts count="39">
    <font>
      <sz val="11"/>
      <color theme="1"/>
      <name val="Calibri"/>
      <charset val="134"/>
      <scheme val="minor"/>
    </font>
    <font>
      <b/>
      <sz val="13"/>
      <color theme="1"/>
      <name val="Arial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8"/>
      <color theme="1"/>
      <name val="Arial"/>
      <charset val="134"/>
    </font>
    <font>
      <b/>
      <sz val="10"/>
      <name val="Arial"/>
      <charset val="134"/>
    </font>
    <font>
      <b/>
      <sz val="10"/>
      <color theme="1"/>
      <name val="Arial"/>
      <charset val="134"/>
    </font>
    <font>
      <sz val="9"/>
      <color theme="1"/>
      <name val="Arial"/>
      <charset val="134"/>
    </font>
    <font>
      <b/>
      <sz val="1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b/>
      <sz val="14"/>
      <name val="Arial"/>
      <charset val="134"/>
    </font>
    <font>
      <b/>
      <sz val="9"/>
      <color theme="1"/>
      <name val="Arial"/>
      <charset val="134"/>
    </font>
    <font>
      <b/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b/>
      <sz val="11"/>
      <color theme="0"/>
      <name val="Arial"/>
      <charset val="134"/>
    </font>
    <font>
      <sz val="11"/>
      <color rgb="FFFFFFFF"/>
      <name val="Calibri"/>
      <charset val="1"/>
    </font>
    <font>
      <b/>
      <sz val="10"/>
      <color theme="0"/>
      <name val="Calibri"/>
      <charset val="134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34"/>
    </font>
  </fonts>
  <fills count="47">
    <fill>
      <patternFill patternType="none"/>
    </fill>
    <fill>
      <patternFill patternType="gray125"/>
    </fill>
    <fill>
      <patternFill patternType="solid">
        <fgColor theme="0" tint="-0.349986266670736"/>
        <bgColor indexed="31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203864"/>
        <bgColor rgb="FF333333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theme="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5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6" applyNumberFormat="0" applyFill="0" applyAlignment="0" applyProtection="0">
      <alignment vertical="center"/>
    </xf>
    <xf numFmtId="0" fontId="25" fillId="0" borderId="56" applyNumberFormat="0" applyFill="0" applyAlignment="0" applyProtection="0">
      <alignment vertical="center"/>
    </xf>
    <xf numFmtId="0" fontId="26" fillId="0" borderId="5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7" borderId="58" applyNumberFormat="0" applyAlignment="0" applyProtection="0">
      <alignment vertical="center"/>
    </xf>
    <xf numFmtId="0" fontId="28" fillId="18" borderId="59" applyNumberFormat="0" applyAlignment="0" applyProtection="0">
      <alignment vertical="center"/>
    </xf>
    <xf numFmtId="0" fontId="29" fillId="18" borderId="58" applyNumberFormat="0" applyAlignment="0" applyProtection="0">
      <alignment vertical="center"/>
    </xf>
    <xf numFmtId="0" fontId="30" fillId="19" borderId="60" applyNumberFormat="0" applyAlignment="0" applyProtection="0">
      <alignment vertical="center"/>
    </xf>
    <xf numFmtId="0" fontId="31" fillId="0" borderId="61" applyNumberFormat="0" applyFill="0" applyAlignment="0" applyProtection="0">
      <alignment vertical="center"/>
    </xf>
    <xf numFmtId="0" fontId="32" fillId="0" borderId="62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8" fillId="0" borderId="0"/>
  </cellStyleXfs>
  <cellXfs count="259">
    <xf numFmtId="0" fontId="0" fillId="0" borderId="0" xfId="0"/>
    <xf numFmtId="0" fontId="0" fillId="0" borderId="0" xfId="0" applyAlignment="1">
      <alignment horizontal="center"/>
    </xf>
    <xf numFmtId="10" fontId="0" fillId="0" borderId="0" xfId="3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9" fontId="0" fillId="0" borderId="0" xfId="3" applyFont="1"/>
    <xf numFmtId="9" fontId="2" fillId="0" borderId="0" xfId="3" applyFont="1"/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0" fontId="5" fillId="2" borderId="4" xfId="3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0" fontId="5" fillId="2" borderId="7" xfId="3" applyNumberFormat="1" applyFont="1" applyFill="1" applyBorder="1" applyAlignment="1">
      <alignment horizontal="center" vertical="center" wrapText="1"/>
    </xf>
    <xf numFmtId="9" fontId="3" fillId="3" borderId="1" xfId="3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vertical="center" wrapText="1"/>
    </xf>
    <xf numFmtId="179" fontId="6" fillId="4" borderId="8" xfId="0" applyNumberFormat="1" applyFont="1" applyFill="1" applyBorder="1" applyAlignment="1">
      <alignment vertical="center" wrapText="1"/>
    </xf>
    <xf numFmtId="10" fontId="6" fillId="4" borderId="9" xfId="3" applyNumberFormat="1" applyFont="1" applyFill="1" applyBorder="1" applyAlignment="1">
      <alignment vertical="center"/>
    </xf>
    <xf numFmtId="9" fontId="2" fillId="4" borderId="10" xfId="3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9" fontId="2" fillId="4" borderId="8" xfId="3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79" fontId="7" fillId="0" borderId="1" xfId="0" applyNumberFormat="1" applyFont="1" applyBorder="1" applyAlignment="1">
      <alignment horizontal="center" vertical="center"/>
    </xf>
    <xf numFmtId="10" fontId="7" fillId="0" borderId="1" xfId="3" applyNumberFormat="1" applyFont="1" applyBorder="1" applyAlignment="1">
      <alignment horizontal="right" vertical="center"/>
    </xf>
    <xf numFmtId="9" fontId="7" fillId="0" borderId="1" xfId="3" applyNumberFormat="1" applyFont="1" applyBorder="1" applyAlignment="1">
      <alignment vertical="center"/>
    </xf>
    <xf numFmtId="179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9" fontId="7" fillId="0" borderId="1" xfId="3" applyFont="1" applyBorder="1" applyAlignment="1">
      <alignment vertical="center"/>
    </xf>
    <xf numFmtId="9" fontId="7" fillId="4" borderId="10" xfId="3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9" fontId="7" fillId="4" borderId="8" xfId="3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179" fontId="6" fillId="4" borderId="8" xfId="0" applyNumberFormat="1" applyFont="1" applyFill="1" applyBorder="1" applyAlignment="1">
      <alignment vertical="center"/>
    </xf>
    <xf numFmtId="10" fontId="6" fillId="4" borderId="9" xfId="0" applyNumberFormat="1" applyFont="1" applyFill="1" applyBorder="1" applyAlignment="1">
      <alignment vertical="center"/>
    </xf>
    <xf numFmtId="0" fontId="8" fillId="2" borderId="10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179" fontId="8" fillId="2" borderId="9" xfId="0" applyNumberFormat="1" applyFont="1" applyFill="1" applyBorder="1" applyAlignment="1">
      <alignment vertical="center"/>
    </xf>
    <xf numFmtId="10" fontId="8" fillId="2" borderId="9" xfId="3" applyNumberFormat="1" applyFont="1" applyFill="1" applyBorder="1" applyAlignment="1">
      <alignment horizontal="center" vertical="center"/>
    </xf>
    <xf numFmtId="10" fontId="3" fillId="3" borderId="1" xfId="3" applyNumberFormat="1" applyFont="1" applyFill="1" applyBorder="1" applyAlignment="1">
      <alignment vertical="center"/>
    </xf>
    <xf numFmtId="179" fontId="3" fillId="3" borderId="1" xfId="0" applyNumberFormat="1" applyFont="1" applyFill="1" applyBorder="1" applyAlignment="1">
      <alignment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vertical="center"/>
    </xf>
    <xf numFmtId="10" fontId="0" fillId="0" borderId="0" xfId="3" applyNumberFormat="1" applyFont="1" applyAlignment="1">
      <alignment vertical="center"/>
    </xf>
    <xf numFmtId="0" fontId="7" fillId="4" borderId="9" xfId="0" applyFont="1" applyFill="1" applyBorder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180" fontId="9" fillId="0" borderId="0" xfId="0" applyNumberFormat="1" applyFont="1" applyAlignment="1">
      <alignment horizontal="center" vertical="center"/>
    </xf>
    <xf numFmtId="10" fontId="10" fillId="0" borderId="0" xfId="3" applyNumberFormat="1" applyFont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180" fontId="5" fillId="2" borderId="15" xfId="0" applyNumberFormat="1" applyFont="1" applyFill="1" applyBorder="1" applyAlignment="1">
      <alignment horizontal="center" vertical="center" wrapText="1"/>
    </xf>
    <xf numFmtId="10" fontId="5" fillId="2" borderId="16" xfId="3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180" fontId="5" fillId="2" borderId="18" xfId="0" applyNumberFormat="1" applyFont="1" applyFill="1" applyBorder="1" applyAlignment="1">
      <alignment horizontal="center" vertical="center" wrapText="1"/>
    </xf>
    <xf numFmtId="10" fontId="5" fillId="2" borderId="19" xfId="3" applyNumberFormat="1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vertical="center"/>
    </xf>
    <xf numFmtId="0" fontId="6" fillId="4" borderId="22" xfId="0" applyFont="1" applyFill="1" applyBorder="1" applyAlignment="1">
      <alignment vertical="center"/>
    </xf>
    <xf numFmtId="179" fontId="6" fillId="4" borderId="22" xfId="0" applyNumberFormat="1" applyFont="1" applyFill="1" applyBorder="1" applyAlignment="1">
      <alignment horizontal="center"/>
    </xf>
    <xf numFmtId="10" fontId="12" fillId="4" borderId="23" xfId="3" applyNumberFormat="1" applyFont="1" applyFill="1" applyBorder="1" applyAlignment="1">
      <alignment vertical="center"/>
    </xf>
    <xf numFmtId="10" fontId="6" fillId="4" borderId="24" xfId="3" applyNumberFormat="1" applyFont="1" applyFill="1" applyBorder="1"/>
    <xf numFmtId="0" fontId="7" fillId="0" borderId="2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0" fontId="7" fillId="0" borderId="1" xfId="3" applyNumberFormat="1" applyFont="1" applyBorder="1" applyAlignment="1">
      <alignment vertical="center"/>
    </xf>
    <xf numFmtId="10" fontId="7" fillId="0" borderId="26" xfId="3" applyNumberFormat="1" applyFont="1" applyBorder="1" applyAlignment="1">
      <alignment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vertical="center"/>
    </xf>
    <xf numFmtId="179" fontId="6" fillId="4" borderId="8" xfId="0" applyNumberFormat="1" applyFont="1" applyFill="1" applyBorder="1" applyAlignment="1">
      <alignment horizontal="center"/>
    </xf>
    <xf numFmtId="10" fontId="12" fillId="4" borderId="1" xfId="3" applyNumberFormat="1" applyFont="1" applyFill="1" applyBorder="1" applyAlignment="1">
      <alignment vertical="center"/>
    </xf>
    <xf numFmtId="10" fontId="6" fillId="4" borderId="27" xfId="3" applyNumberFormat="1" applyFont="1" applyFill="1" applyBorder="1"/>
    <xf numFmtId="0" fontId="6" fillId="4" borderId="27" xfId="0" applyFont="1" applyFill="1" applyBorder="1" applyAlignment="1">
      <alignment vertical="center"/>
    </xf>
    <xf numFmtId="2" fontId="7" fillId="0" borderId="1" xfId="0" applyNumberFormat="1" applyFont="1" applyBorder="1" applyAlignment="1">
      <alignment horizontal="center" vertical="center" wrapText="1"/>
    </xf>
    <xf numFmtId="181" fontId="6" fillId="4" borderId="8" xfId="0" applyNumberFormat="1" applyFont="1" applyFill="1" applyBorder="1" applyAlignment="1">
      <alignment horizontal="center"/>
    </xf>
    <xf numFmtId="0" fontId="5" fillId="5" borderId="28" xfId="0" applyFont="1" applyFill="1" applyBorder="1" applyAlignment="1">
      <alignment horizontal="right"/>
    </xf>
    <xf numFmtId="0" fontId="5" fillId="5" borderId="29" xfId="0" applyFont="1" applyFill="1" applyBorder="1" applyAlignment="1">
      <alignment horizontal="right"/>
    </xf>
    <xf numFmtId="179" fontId="8" fillId="5" borderId="30" xfId="0" applyNumberFormat="1" applyFont="1" applyFill="1" applyBorder="1" applyAlignment="1"/>
    <xf numFmtId="180" fontId="5" fillId="5" borderId="18" xfId="0" applyNumberFormat="1" applyFont="1" applyFill="1" applyBorder="1" applyAlignment="1">
      <alignment horizontal="right"/>
    </xf>
    <xf numFmtId="10" fontId="8" fillId="5" borderId="31" xfId="3" applyNumberFormat="1" applyFont="1" applyFill="1" applyBorder="1" applyAlignment="1">
      <alignment horizontal="center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177" fontId="0" fillId="0" borderId="0" xfId="2" applyFont="1"/>
    <xf numFmtId="179" fontId="0" fillId="0" borderId="0" xfId="0" applyNumberFormat="1"/>
    <xf numFmtId="177" fontId="0" fillId="0" borderId="0" xfId="0" applyNumberFormat="1"/>
    <xf numFmtId="10" fontId="0" fillId="0" borderId="0" xfId="3" applyNumberFormat="1" applyFont="1"/>
    <xf numFmtId="182" fontId="0" fillId="0" borderId="0" xfId="3" applyNumberFormat="1"/>
    <xf numFmtId="0" fontId="3" fillId="6" borderId="38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6" borderId="40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7" borderId="44" xfId="0" applyFont="1" applyFill="1" applyBorder="1" applyAlignment="1">
      <alignment horizontal="center"/>
    </xf>
    <xf numFmtId="0" fontId="2" fillId="7" borderId="45" xfId="0" applyFont="1" applyFill="1" applyBorder="1"/>
    <xf numFmtId="0" fontId="3" fillId="7" borderId="45" xfId="0" applyFont="1" applyFill="1" applyBorder="1"/>
    <xf numFmtId="0" fontId="2" fillId="7" borderId="45" xfId="0" applyFont="1" applyFill="1" applyBorder="1" applyAlignment="1">
      <alignment horizontal="center"/>
    </xf>
    <xf numFmtId="0" fontId="2" fillId="7" borderId="46" xfId="0" applyFont="1" applyFill="1" applyBorder="1"/>
    <xf numFmtId="0" fontId="2" fillId="0" borderId="0" xfId="0" applyFont="1" applyAlignment="1">
      <alignment vertical="center"/>
    </xf>
    <xf numFmtId="0" fontId="6" fillId="7" borderId="47" xfId="0" applyFont="1" applyFill="1" applyBorder="1" applyAlignment="1">
      <alignment horizontal="center" vertical="center"/>
    </xf>
    <xf numFmtId="0" fontId="6" fillId="7" borderId="47" xfId="0" applyFont="1" applyFill="1" applyBorder="1" applyAlignment="1">
      <alignment vertical="center" wrapText="1"/>
    </xf>
    <xf numFmtId="179" fontId="6" fillId="7" borderId="47" xfId="0" applyNumberFormat="1" applyFont="1" applyFill="1" applyBorder="1" applyAlignment="1">
      <alignment vertical="center"/>
    </xf>
    <xf numFmtId="179" fontId="9" fillId="7" borderId="23" xfId="0" applyNumberFormat="1" applyFont="1" applyFill="1" applyBorder="1" applyAlignment="1">
      <alignment vertical="center"/>
    </xf>
    <xf numFmtId="0" fontId="9" fillId="0" borderId="10" xfId="0" applyFont="1" applyBorder="1"/>
    <xf numFmtId="0" fontId="6" fillId="0" borderId="8" xfId="0" applyFont="1" applyBorder="1"/>
    <xf numFmtId="0" fontId="9" fillId="0" borderId="8" xfId="0" applyFont="1" applyBorder="1" applyAlignment="1">
      <alignment horizontal="center"/>
    </xf>
    <xf numFmtId="179" fontId="9" fillId="0" borderId="8" xfId="0" applyNumberFormat="1" applyFont="1" applyBorder="1"/>
    <xf numFmtId="179" fontId="9" fillId="0" borderId="9" xfId="0" applyNumberFormat="1" applyFont="1" applyBorder="1"/>
    <xf numFmtId="0" fontId="9" fillId="0" borderId="1" xfId="0" applyFont="1" applyBorder="1"/>
    <xf numFmtId="0" fontId="9" fillId="8" borderId="1" xfId="0" applyFont="1" applyFill="1" applyBorder="1"/>
    <xf numFmtId="0" fontId="9" fillId="0" borderId="1" xfId="0" applyFont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179" fontId="9" fillId="0" borderId="1" xfId="0" applyNumberFormat="1" applyFont="1" applyBorder="1" applyAlignment="1">
      <alignment horizontal="center"/>
    </xf>
    <xf numFmtId="179" fontId="9" fillId="0" borderId="1" xfId="0" applyNumberFormat="1" applyFont="1" applyBorder="1"/>
    <xf numFmtId="0" fontId="9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left"/>
    </xf>
    <xf numFmtId="0" fontId="9" fillId="3" borderId="22" xfId="0" applyFont="1" applyFill="1" applyBorder="1" applyAlignment="1">
      <alignment horizontal="center"/>
    </xf>
    <xf numFmtId="179" fontId="9" fillId="3" borderId="22" xfId="0" applyNumberFormat="1" applyFont="1" applyFill="1" applyBorder="1" applyAlignment="1">
      <alignment horizontal="center"/>
    </xf>
    <xf numFmtId="179" fontId="9" fillId="3" borderId="48" xfId="0" applyNumberFormat="1" applyFont="1" applyFill="1" applyBorder="1"/>
    <xf numFmtId="179" fontId="9" fillId="3" borderId="9" xfId="0" applyNumberFormat="1" applyFont="1" applyFill="1" applyBorder="1"/>
    <xf numFmtId="0" fontId="9" fillId="0" borderId="21" xfId="0" applyFont="1" applyBorder="1"/>
    <xf numFmtId="0" fontId="6" fillId="0" borderId="22" xfId="0" applyFont="1" applyBorder="1"/>
    <xf numFmtId="0" fontId="9" fillId="0" borderId="22" xfId="0" applyFont="1" applyBorder="1" applyAlignment="1">
      <alignment horizontal="center"/>
    </xf>
    <xf numFmtId="179" fontId="9" fillId="0" borderId="22" xfId="0" applyNumberFormat="1" applyFont="1" applyBorder="1"/>
    <xf numFmtId="179" fontId="9" fillId="0" borderId="48" xfId="0" applyNumberFormat="1" applyFont="1" applyBorder="1"/>
    <xf numFmtId="0" fontId="9" fillId="0" borderId="0" xfId="0" applyFont="1" applyAlignment="1">
      <alignment horizontal="center"/>
    </xf>
    <xf numFmtId="0" fontId="6" fillId="9" borderId="44" xfId="0" applyFont="1" applyFill="1" applyBorder="1"/>
    <xf numFmtId="0" fontId="9" fillId="9" borderId="45" xfId="0" applyFont="1" applyFill="1" applyBorder="1"/>
    <xf numFmtId="179" fontId="9" fillId="9" borderId="46" xfId="0" applyNumberFormat="1" applyFont="1" applyFill="1" applyBorder="1"/>
    <xf numFmtId="0" fontId="13" fillId="10" borderId="49" xfId="0" applyFont="1" applyFill="1" applyBorder="1"/>
    <xf numFmtId="0" fontId="0" fillId="10" borderId="0" xfId="0" applyFill="1"/>
    <xf numFmtId="2" fontId="0" fillId="10" borderId="50" xfId="0" applyNumberFormat="1" applyFill="1" applyBorder="1" applyAlignment="1">
      <alignment horizontal="center"/>
    </xf>
    <xf numFmtId="0" fontId="13" fillId="11" borderId="44" xfId="0" applyFont="1" applyFill="1" applyBorder="1"/>
    <xf numFmtId="0" fontId="0" fillId="11" borderId="45" xfId="0" applyFill="1" applyBorder="1"/>
    <xf numFmtId="179" fontId="0" fillId="11" borderId="46" xfId="0" applyNumberFormat="1" applyFill="1" applyBorder="1"/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 wrapText="1"/>
    </xf>
    <xf numFmtId="181" fontId="6" fillId="7" borderId="1" xfId="0" applyNumberFormat="1" applyFont="1" applyFill="1" applyBorder="1" applyAlignment="1">
      <alignment vertical="center"/>
    </xf>
    <xf numFmtId="179" fontId="9" fillId="7" borderId="1" xfId="0" applyNumberFormat="1" applyFont="1" applyFill="1" applyBorder="1" applyAlignment="1">
      <alignment vertical="center"/>
    </xf>
    <xf numFmtId="183" fontId="0" fillId="11" borderId="46" xfId="0" applyNumberFormat="1" applyFill="1" applyBorder="1"/>
    <xf numFmtId="182" fontId="0" fillId="0" borderId="0" xfId="3" applyNumberFormat="1" applyAlignment="1">
      <alignment vertical="center"/>
    </xf>
    <xf numFmtId="10" fontId="9" fillId="3" borderId="9" xfId="3" applyNumberFormat="1" applyFont="1" applyFill="1" applyBorder="1"/>
    <xf numFmtId="179" fontId="6" fillId="7" borderId="1" xfId="0" applyNumberFormat="1" applyFont="1" applyFill="1" applyBorder="1" applyAlignment="1">
      <alignment vertical="center"/>
    </xf>
    <xf numFmtId="2" fontId="9" fillId="8" borderId="1" xfId="0" applyNumberFormat="1" applyFont="1" applyFill="1" applyBorder="1" applyAlignment="1">
      <alignment horizontal="center"/>
    </xf>
    <xf numFmtId="184" fontId="9" fillId="8" borderId="1" xfId="0" applyNumberFormat="1" applyFont="1" applyFill="1" applyBorder="1" applyAlignment="1">
      <alignment horizontal="center"/>
    </xf>
    <xf numFmtId="10" fontId="0" fillId="0" borderId="0" xfId="3" applyNumberFormat="1"/>
    <xf numFmtId="179" fontId="0" fillId="0" borderId="0" xfId="3" applyNumberFormat="1" applyFont="1"/>
    <xf numFmtId="185" fontId="0" fillId="0" borderId="0" xfId="0" applyNumberFormat="1"/>
    <xf numFmtId="9" fontId="0" fillId="0" borderId="0" xfId="3"/>
    <xf numFmtId="186" fontId="0" fillId="0" borderId="0" xfId="3" applyNumberFormat="1"/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/>
    <xf numFmtId="10" fontId="7" fillId="0" borderId="0" xfId="3" applyNumberFormat="1" applyFont="1" applyBorder="1"/>
    <xf numFmtId="0" fontId="7" fillId="0" borderId="0" xfId="0" applyFont="1" applyBorder="1" applyAlignment="1">
      <alignment wrapText="1"/>
    </xf>
    <xf numFmtId="0" fontId="15" fillId="12" borderId="44" xfId="0" applyFont="1" applyFill="1" applyBorder="1" applyAlignment="1">
      <alignment horizontal="center"/>
    </xf>
    <xf numFmtId="0" fontId="15" fillId="12" borderId="45" xfId="0" applyFont="1" applyFill="1" applyBorder="1" applyAlignment="1">
      <alignment horizontal="center"/>
    </xf>
    <xf numFmtId="10" fontId="15" fillId="12" borderId="51" xfId="3" applyNumberFormat="1" applyFont="1" applyFill="1" applyBorder="1" applyAlignment="1">
      <alignment horizontal="center"/>
    </xf>
    <xf numFmtId="0" fontId="16" fillId="13" borderId="0" xfId="0" applyFont="1" applyFill="1" applyAlignment="1">
      <alignment horizontal="center" vertical="center" wrapText="1"/>
    </xf>
    <xf numFmtId="0" fontId="16" fillId="13" borderId="0" xfId="0" applyFont="1" applyFill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87" fontId="0" fillId="0" borderId="52" xfId="0" applyNumberFormat="1" applyBorder="1" applyAlignment="1">
      <alignment horizontal="center" vertical="center"/>
    </xf>
    <xf numFmtId="2" fontId="0" fillId="0" borderId="52" xfId="0" applyNumberFormat="1" applyBorder="1" applyAlignment="1">
      <alignment horizontal="center" vertical="center"/>
    </xf>
    <xf numFmtId="0" fontId="0" fillId="0" borderId="52" xfId="0" applyBorder="1" applyAlignment="1">
      <alignment horizontal="center"/>
    </xf>
    <xf numFmtId="10" fontId="0" fillId="8" borderId="52" xfId="3" applyNumberFormat="1" applyFont="1" applyFill="1" applyBorder="1" applyAlignment="1">
      <alignment horizontal="center" vertical="center"/>
    </xf>
    <xf numFmtId="10" fontId="0" fillId="0" borderId="52" xfId="3" applyNumberFormat="1" applyFont="1" applyBorder="1" applyAlignment="1">
      <alignment horizontal="center" vertical="center"/>
    </xf>
    <xf numFmtId="0" fontId="17" fillId="14" borderId="0" xfId="49" applyFont="1" applyFill="1" applyAlignment="1">
      <alignment horizontal="center" vertical="center"/>
    </xf>
    <xf numFmtId="188" fontId="17" fillId="14" borderId="0" xfId="49" applyNumberFormat="1" applyFont="1" applyFill="1" applyAlignment="1">
      <alignment horizontal="center" vertical="center"/>
    </xf>
    <xf numFmtId="0" fontId="5" fillId="7" borderId="48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17" fontId="5" fillId="7" borderId="2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readingOrder="1"/>
    </xf>
    <xf numFmtId="0" fontId="9" fillId="0" borderId="2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 readingOrder="1"/>
    </xf>
    <xf numFmtId="0" fontId="0" fillId="0" borderId="1" xfId="0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 readingOrder="1"/>
    </xf>
    <xf numFmtId="0" fontId="9" fillId="0" borderId="53" xfId="0" applyFont="1" applyBorder="1"/>
    <xf numFmtId="0" fontId="18" fillId="3" borderId="44" xfId="0" applyFont="1" applyFill="1" applyBorder="1" applyAlignment="1">
      <alignment horizontal="center"/>
    </xf>
    <xf numFmtId="0" fontId="18" fillId="3" borderId="45" xfId="0" applyFont="1" applyFill="1" applyBorder="1" applyAlignment="1">
      <alignment horizontal="center"/>
    </xf>
    <xf numFmtId="0" fontId="18" fillId="3" borderId="46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189" fontId="0" fillId="0" borderId="0" xfId="0" applyNumberFormat="1" applyFill="1" applyBorder="1"/>
    <xf numFmtId="0" fontId="0" fillId="0" borderId="0" xfId="0" applyFill="1" applyAlignment="1">
      <alignment horizontal="center"/>
    </xf>
    <xf numFmtId="189" fontId="0" fillId="0" borderId="0" xfId="0" applyNumberFormat="1" applyFill="1"/>
    <xf numFmtId="0" fontId="0" fillId="0" borderId="0" xfId="0" applyFill="1" applyAlignment="1">
      <alignment horizontal="left" vertical="center" wrapText="1"/>
    </xf>
    <xf numFmtId="17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8" borderId="1" xfId="0" applyFill="1" applyBorder="1"/>
    <xf numFmtId="0" fontId="5" fillId="5" borderId="5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/>
    </xf>
    <xf numFmtId="0" fontId="12" fillId="15" borderId="8" xfId="0" applyFont="1" applyFill="1" applyBorder="1"/>
    <xf numFmtId="0" fontId="7" fillId="15" borderId="8" xfId="0" applyFont="1" applyFill="1" applyBorder="1" applyAlignment="1">
      <alignment horizontal="center"/>
    </xf>
    <xf numFmtId="0" fontId="7" fillId="15" borderId="9" xfId="0" applyFont="1" applyFill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" fontId="7" fillId="8" borderId="23" xfId="0" applyNumberFormat="1" applyFont="1" applyFill="1" applyBorder="1" applyAlignment="1">
      <alignment horizontal="center" vertical="center"/>
    </xf>
    <xf numFmtId="2" fontId="7" fillId="8" borderId="23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90" fontId="7" fillId="8" borderId="23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191" fontId="0" fillId="0" borderId="0" xfId="0" applyNumberFormat="1" applyAlignment="1">
      <alignment horizontal="center"/>
    </xf>
    <xf numFmtId="11" fontId="0" fillId="0" borderId="0" xfId="0" applyNumberFormat="1"/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92" fontId="9" fillId="0" borderId="0" xfId="0" applyNumberFormat="1" applyFont="1"/>
    <xf numFmtId="192" fontId="0" fillId="0" borderId="0" xfId="0" applyNumberFormat="1"/>
    <xf numFmtId="0" fontId="2" fillId="0" borderId="0" xfId="0" applyFont="1" applyAlignment="1">
      <alignment horizontal="center"/>
    </xf>
    <xf numFmtId="192" fontId="2" fillId="0" borderId="0" xfId="0" applyNumberFormat="1" applyFont="1"/>
    <xf numFmtId="192" fontId="3" fillId="0" borderId="0" xfId="0" applyNumberFormat="1" applyFont="1"/>
    <xf numFmtId="0" fontId="13" fillId="0" borderId="0" xfId="0" applyFont="1" applyAlignment="1">
      <alignment horizontal="center" wrapText="1"/>
    </xf>
    <xf numFmtId="188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right"/>
    </xf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5 2" xfId="49"/>
  </cellStyles>
  <dxfs count="18">
    <dxf>
      <font>
        <name val="Arial"/>
        <scheme val="none"/>
        <b val="0"/>
        <i val="0"/>
        <strike val="0"/>
        <u val="none"/>
        <sz val="9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</dxf>
    <dxf>
      <alignment horizontal="center"/>
    </dxf>
    <dxf>
      <numFmt numFmtId="0" formatCode="General"/>
      <fill>
        <patternFill patternType="none"/>
      </fill>
      <alignment horizontal="center"/>
    </dxf>
    <dxf>
      <fill>
        <patternFill patternType="none"/>
      </fill>
    </dxf>
    <dxf>
      <fill>
        <patternFill patternType="none"/>
      </fill>
      <alignment horizontal="center"/>
    </dxf>
    <dxf>
      <numFmt numFmtId="189" formatCode="&quot;$&quot;\ #,##0.00;[Red]&quot;$&quot;\ \-#,##0.00"/>
      <fill>
        <patternFill patternType="none"/>
      </fill>
    </dxf>
    <dxf>
      <fill>
        <patternFill patternType="none"/>
      </fill>
    </dxf>
    <dxf>
      <font>
        <name val="Arial"/>
        <scheme val="none"/>
        <b val="0"/>
        <i val="0"/>
        <strike val="0"/>
        <u val="none"/>
        <sz val="10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name val="Arial"/>
        <scheme val="none"/>
        <b val="0"/>
        <i val="0"/>
        <strike val="0"/>
        <u val="none"/>
        <sz val="10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name val="Arial"/>
        <scheme val="none"/>
        <b val="0"/>
        <i val="0"/>
        <strike val="0"/>
        <u val="none"/>
        <sz val="10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name val="Arial"/>
        <scheme val="none"/>
        <b val="0"/>
        <i val="0"/>
        <strike val="0"/>
        <u val="none"/>
        <sz val="10"/>
        <color theme="1"/>
      </font>
      <alignment horizontal="left" vertical="center" readingOrder="1"/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name val="Arial"/>
        <scheme val="none"/>
        <b val="0"/>
        <i val="0"/>
        <strike val="0"/>
        <u val="none"/>
        <sz val="10"/>
        <color theme="1"/>
      </font>
      <numFmt numFmtId="0" formatCode="General"/>
      <alignment horizontal="left" vertical="center"/>
      <border>
        <left style="thin">
          <color auto="1"/>
        </left>
        <right/>
        <top/>
        <bottom style="thin">
          <color auto="1"/>
        </bottom>
      </border>
    </dxf>
    <dxf>
      <font>
        <name val="Arial"/>
        <scheme val="none"/>
        <b val="0"/>
        <i val="0"/>
        <strike val="0"/>
        <u val="none"/>
        <sz val="9"/>
        <color theme="1"/>
      </font>
    </dxf>
    <dxf>
      <font>
        <name val="Arial"/>
        <scheme val="none"/>
        <b val="0"/>
        <i val="0"/>
        <strike val="0"/>
        <u val="none"/>
        <sz val="9"/>
        <color theme="1"/>
      </font>
    </dxf>
    <dxf>
      <font>
        <name val="Arial"/>
        <scheme val="none"/>
        <b val="0"/>
        <i val="0"/>
        <strike val="0"/>
        <u val="none"/>
        <sz val="9"/>
        <color theme="1"/>
      </font>
      <numFmt numFmtId="10" formatCode="0.00%"/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customXml" Target="../customXml/item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AR"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>
                <a:latin typeface="Arial" panose="020B0604020202020204" pitchFamily="7" charset="0"/>
                <a:cs typeface="Arial" panose="020B0604020202020204" pitchFamily="7" charset="0"/>
              </a:rPr>
              <a:t>CURVA DE AVANCE</a:t>
            </a:r>
            <a:endParaRPr lang="en-US" sz="2000">
              <a:latin typeface="Arial" panose="020B0604020202020204" pitchFamily="7" charset="0"/>
              <a:cs typeface="Arial" panose="020B0604020202020204" pitchFamily="7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8640991589199"/>
          <c:y val="0.137119113573407"/>
          <c:w val="0.846569278441788"/>
          <c:h val="0.712219144352108"/>
        </c:manualLayout>
      </c:layout>
      <c:scatterChart>
        <c:scatterStyle val="smooth"/>
        <c:varyColors val="0"/>
        <c:ser>
          <c:idx val="0"/>
          <c:order val="0"/>
          <c:tx>
            <c:strRef>
              <c:f>"Curva de Avance"</c:f>
              <c:strCache>
                <c:ptCount val="1"/>
                <c:pt idx="0">
                  <c:v>Curva de Avance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s-AR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xVal>
            <c:numRef>
              <c:f>Hoja1!$A$2:$A$5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Hoja1!$B$2:$B$5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05387648"/>
        <c:axId val="205299712"/>
      </c:scatterChart>
      <c:valAx>
        <c:axId val="205387648"/>
        <c:scaling>
          <c:orientation val="minMax"/>
          <c:max val="3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s-AR"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  <a:r>
                  <a:rPr lang="es-MX" altLang="en-US" sz="1100">
                    <a:latin typeface="Arial" panose="020B0604020202020204" pitchFamily="7" charset="0"/>
                    <a:cs typeface="Arial" panose="020B0604020202020204" pitchFamily="7" charset="0"/>
                  </a:rPr>
                  <a:t>MES</a:t>
                </a:r>
                <a:endParaRPr lang="es-MX" altLang="en-US" sz="1100">
                  <a:latin typeface="Arial" panose="020B0604020202020204" pitchFamily="7" charset="0"/>
                  <a:cs typeface="Arial" panose="020B0604020202020204" pitchFamily="7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s-AR" sz="1000" b="0" i="0" u="none" strike="noStrike" kern="1200" baseline="0">
                <a:solidFill>
                  <a:schemeClr val="tx1"/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</a:p>
        </c:txPr>
        <c:crossAx val="205299712"/>
        <c:crosses val="autoZero"/>
        <c:crossBetween val="midCat"/>
        <c:majorUnit val="1"/>
      </c:valAx>
      <c:valAx>
        <c:axId val="20529971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s-AR"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  <a:r>
                  <a:rPr lang="en-US" sz="1100">
                    <a:latin typeface="Arial" panose="020B0604020202020204" pitchFamily="7" charset="0"/>
                    <a:cs typeface="Arial" panose="020B0604020202020204" pitchFamily="7" charset="0"/>
                  </a:rPr>
                  <a:t>% DE AVANCE ACUMULADO</a:t>
                </a:r>
                <a:endParaRPr lang="en-US" sz="1100">
                  <a:latin typeface="Arial" panose="020B0604020202020204" pitchFamily="7" charset="0"/>
                  <a:cs typeface="Arial" panose="020B0604020202020204" pitchFamily="7" charset="0"/>
                </a:endParaRPr>
              </a:p>
            </c:rich>
          </c:tx>
          <c:layout/>
          <c:overlay val="0"/>
        </c:title>
        <c:numFmt formatCode="0.00%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s-AR" sz="1000" b="0" i="0" u="none" strike="noStrike" kern="1200" baseline="0">
                <a:solidFill>
                  <a:schemeClr val="tx1"/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</a:p>
        </c:txPr>
        <c:crossAx val="205387648"/>
        <c:crosses val="autoZero"/>
        <c:crossBetween val="midCat"/>
      </c:valAx>
    </c:plotArea>
    <c:plotVisOnly val="1"/>
    <c:dispBlanksAs val="gap"/>
    <c:showDLblsOverMax val="0"/>
    <c:extLst>
      <c:ext uri="{0b15fc19-7d7d-44ad-8c2d-2c3a37ce22c3}">
        <chartProps xmlns="https://web.wps.cn/et/2018/main" chartId="{b3a43071-c490-43e5-b42f-2454e8bd617b}"/>
      </c:ext>
    </c:extLst>
  </c:chart>
  <c:txPr>
    <a:bodyPr/>
    <a:lstStyle/>
    <a:p>
      <a:pPr>
        <a:defRPr lang="es-MX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514350</xdr:colOff>
      <xdr:row>0</xdr:row>
      <xdr:rowOff>33193</xdr:rowOff>
    </xdr:from>
    <xdr:to>
      <xdr:col>2</xdr:col>
      <xdr:colOff>152399</xdr:colOff>
      <xdr:row>4</xdr:row>
      <xdr:rowOff>151319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3375" y="33020"/>
          <a:ext cx="1751965" cy="8801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152400</xdr:colOff>
      <xdr:row>4</xdr:row>
      <xdr:rowOff>113665</xdr:rowOff>
    </xdr:from>
    <xdr:to>
      <xdr:col>9</xdr:col>
      <xdr:colOff>723900</xdr:colOff>
      <xdr:row>26</xdr:row>
      <xdr:rowOff>48895</xdr:rowOff>
    </xdr:to>
    <xdr:graphicFrame>
      <xdr:nvGraphicFramePr>
        <xdr:cNvPr id="2" name="1 Gráfico"/>
        <xdr:cNvGraphicFramePr/>
      </xdr:nvGraphicFramePr>
      <xdr:xfrm>
        <a:off x="152400" y="932815"/>
        <a:ext cx="7172325" cy="41262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7" name="IT" displayName="IT" ref="A6:A27" totalsRowShown="0">
  <autoFilter xmlns:etc="http://www.wps.cn/officeDocument/2017/etCustomData" ref="A6:A27" etc:filterBottomFollowUsedRange="0"/>
  <tableColumns count="1">
    <tableColumn id="1" name="Item" dataDxfId="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A1:B21" totalsRowShown="0">
  <autoFilter xmlns:etc="http://www.wps.cn/officeDocument/2017/etCustomData" ref="A1:B21" etc:filterBottomFollowUsedRange="0"/>
  <sortState ref="A1:B21">
    <sortCondition ref="A1:A20"/>
  </sortState>
  <tableColumns count="2">
    <tableColumn id="1" name="UNIDADES" dataDxfId="1"/>
    <tableColumn id="2" name="Decripción" dataDxfId="2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D1:D5" totalsRowShown="0">
  <autoFilter xmlns:etc="http://www.wps.cn/officeDocument/2017/etCustomData" ref="D1:D5" etc:filterBottomFollowUsedRange="0"/>
  <tableColumns count="1">
    <tableColumn id="1" name="TIPOS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id="2" name="Tabla2" displayName="Tabla2" ref="A2:E130" totalsRowShown="0">
  <autoFilter xmlns:etc="http://www.wps.cn/officeDocument/2017/etCustomData" ref="A2:E130" etc:filterBottomFollowUsedRange="0"/>
  <sortState ref="A2:E130">
    <sortCondition ref="A2:A125"/>
  </sortState>
  <tableColumns count="5">
    <tableColumn id="1" name="TIPO" dataDxfId="3"/>
    <tableColumn id="2" name="DESCRIPCIÓN" dataDxfId="4"/>
    <tableColumn id="3" name="UNIDAD" dataDxfId="5"/>
    <tableColumn id="4" name="PRECIO UNITARIO" dataDxfId="6"/>
    <tableColumn id="5" name="DESCRIPCIÓN INDICE SIMPLE" dataDxfId="7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id="4" name="Tabla4" displayName="Tabla4" ref="A1:E93" totalsRowShown="0">
  <autoFilter xmlns:etc="http://www.wps.cn/officeDocument/2017/etCustomData" ref="A1:E93" etc:filterBottomFollowUsedRange="0"/>
  <sortState ref="A1:E93">
    <sortCondition ref="D1:D53"/>
  </sortState>
  <tableColumns count="5">
    <tableColumn id="1" name="N° CUADRO" dataDxfId="8"/>
    <tableColumn id="2" name="Clasificacion CIIU" dataDxfId="9"/>
    <tableColumn id="3" name="Codigo CPC" dataDxfId="10"/>
    <tableColumn id="4" name="Descripción" dataDxfId="11"/>
    <tableColumn id="5" name="Indice" dataDxfId="12">
      <calculatedColumnFormula>CONCATENATE(Tabla4[[#This Row],[N° CUADRO]],"_",Tabla4[[#This Row],[Codigo CPC]])</calculatedColumnFormula>
    </tableColumn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B3:D11" totalsRowShown="0">
  <autoFilter xmlns:etc="http://www.wps.cn/officeDocument/2017/etCustomData" ref="B3:D11" etc:filterBottomFollowUsedRange="0"/>
  <tableColumns count="3">
    <tableColumn id="1" name="DESCRIPCIÓN" dataDxfId="13"/>
    <tableColumn id="2" name="INDICE INDEC" dataDxfId="14">
      <calculatedColumnFormula>IFERROR(INDEX('Indices INDEC'!$A:$E,MATCH('POLINOMICA DE REDET.'!$B4,'Indices INDEC'!$D:$D,0),5),"")</calculatedColumnFormula>
    </tableColumn>
    <tableColumn id="3" name="PONDERACIÓN" dataDxfId="15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topLeftCell="A15" workbookViewId="0">
      <selection activeCell="J40" sqref="J40"/>
    </sheetView>
  </sheetViews>
  <sheetFormatPr defaultColWidth="11" defaultRowHeight="15" outlineLevelCol="7"/>
  <cols>
    <col min="1" max="1" width="5" customWidth="1"/>
    <col min="2" max="2" width="24" style="54" customWidth="1"/>
    <col min="3" max="3" width="4.14285714285714" customWidth="1"/>
    <col min="4" max="4" width="7.42857142857143" customWidth="1"/>
    <col min="5" max="5" width="12.4285714285714" customWidth="1"/>
    <col min="6" max="6" width="19.1428571428571" customWidth="1"/>
    <col min="7" max="7" width="10" style="6" customWidth="1"/>
    <col min="8" max="8" width="9.85714285714286" customWidth="1"/>
    <col min="10" max="10" width="16.4285714285714" customWidth="1"/>
    <col min="11" max="11" width="15" customWidth="1"/>
    <col min="12" max="12" width="12.7142857142857" customWidth="1"/>
    <col min="13" max="13" width="13.4285714285714" customWidth="1"/>
    <col min="15" max="15" width="11.8571428571429" customWidth="1"/>
    <col min="16" max="17" width="15" customWidth="1"/>
  </cols>
  <sheetData>
    <row r="1" spans="1:8">
      <c r="A1" s="105"/>
      <c r="B1" s="58"/>
      <c r="C1" s="105"/>
      <c r="D1" s="105"/>
      <c r="E1" s="105"/>
      <c r="F1" s="105"/>
      <c r="G1" s="106"/>
      <c r="H1" s="105"/>
    </row>
    <row r="2" spans="1:8">
      <c r="A2" s="105"/>
      <c r="B2" s="58"/>
      <c r="C2" s="105"/>
      <c r="D2" s="105"/>
      <c r="E2" s="105"/>
      <c r="F2" s="105"/>
      <c r="G2" s="106"/>
      <c r="H2" s="105"/>
    </row>
    <row r="3" spans="1:8">
      <c r="A3" s="105"/>
      <c r="B3" s="58"/>
      <c r="C3" s="105"/>
      <c r="D3" s="105"/>
      <c r="E3" s="105"/>
      <c r="F3" s="105"/>
      <c r="G3" s="106"/>
      <c r="H3" s="105"/>
    </row>
    <row r="4" spans="1:8">
      <c r="A4" s="105"/>
      <c r="B4" s="58"/>
      <c r="C4" s="105"/>
      <c r="D4" s="105"/>
      <c r="E4" s="105"/>
      <c r="F4" s="105"/>
      <c r="G4" s="106"/>
      <c r="H4" s="105"/>
    </row>
    <row r="5" spans="1:8">
      <c r="A5" s="105"/>
      <c r="B5" s="58"/>
      <c r="C5" s="105"/>
      <c r="D5" s="105"/>
      <c r="E5" s="105"/>
      <c r="F5" s="105"/>
      <c r="G5" s="106"/>
      <c r="H5" s="105"/>
    </row>
    <row r="6" spans="1:8">
      <c r="A6" s="105" t="s">
        <v>0</v>
      </c>
      <c r="B6" s="58"/>
      <c r="C6" s="105"/>
      <c r="D6" s="105"/>
      <c r="E6" s="105"/>
      <c r="F6" s="105"/>
      <c r="G6" s="106"/>
      <c r="H6" s="105"/>
    </row>
    <row r="7" spans="1:8">
      <c r="A7" s="256" t="s">
        <v>1</v>
      </c>
      <c r="B7" s="58"/>
      <c r="C7" s="105"/>
      <c r="D7" s="105"/>
      <c r="E7" s="105"/>
      <c r="F7" s="105"/>
      <c r="G7" s="106"/>
      <c r="H7" s="105"/>
    </row>
    <row r="8" spans="1:8">
      <c r="A8" s="256"/>
      <c r="B8" s="58"/>
      <c r="C8" s="105"/>
      <c r="D8" s="105"/>
      <c r="E8" s="105"/>
      <c r="F8" s="105"/>
      <c r="G8" s="106"/>
      <c r="H8" s="105"/>
    </row>
    <row r="9" spans="1:8">
      <c r="A9" s="105"/>
      <c r="B9" s="58"/>
      <c r="C9" s="105"/>
      <c r="D9" s="105"/>
      <c r="E9" s="105"/>
      <c r="F9" s="105"/>
      <c r="G9" s="257"/>
      <c r="H9" s="258" t="s">
        <v>2</v>
      </c>
    </row>
    <row r="10" spans="1:8">
      <c r="A10" s="105"/>
      <c r="B10" s="58"/>
      <c r="C10" s="105"/>
      <c r="D10" s="105"/>
      <c r="E10" s="105"/>
      <c r="F10" s="105"/>
      <c r="G10" s="257"/>
      <c r="H10" s="258"/>
    </row>
    <row r="11" spans="1:8">
      <c r="A11" s="55" t="s">
        <v>3</v>
      </c>
      <c r="B11" s="55"/>
      <c r="C11" s="55"/>
      <c r="D11" s="55"/>
      <c r="E11" s="55"/>
      <c r="F11" s="55"/>
      <c r="G11" s="55"/>
      <c r="H11" s="55"/>
    </row>
    <row r="12" spans="1:8">
      <c r="A12" s="55" t="s">
        <v>4</v>
      </c>
      <c r="B12" s="55"/>
      <c r="C12" s="55"/>
      <c r="D12" s="55"/>
      <c r="E12" s="55"/>
      <c r="F12" s="55"/>
      <c r="G12" s="55"/>
      <c r="H12" s="55"/>
    </row>
    <row r="13" ht="15.75" spans="1:8">
      <c r="A13" s="57"/>
      <c r="B13" s="58"/>
      <c r="C13" s="59"/>
      <c r="D13" s="57"/>
      <c r="E13" s="60"/>
      <c r="F13" s="60"/>
      <c r="G13" s="61"/>
      <c r="H13" s="62"/>
    </row>
    <row r="14" ht="18.75" spans="1:8">
      <c r="A14" s="63" t="s">
        <v>5</v>
      </c>
      <c r="B14" s="64"/>
      <c r="C14" s="64"/>
      <c r="D14" s="64"/>
      <c r="E14" s="64"/>
      <c r="F14" s="64"/>
      <c r="G14" s="64"/>
      <c r="H14" s="65"/>
    </row>
    <row r="15" ht="15.75" spans="1:8">
      <c r="A15" s="57"/>
      <c r="B15" s="58"/>
      <c r="C15" s="59"/>
      <c r="D15" s="57"/>
      <c r="E15" s="60"/>
      <c r="F15" s="60"/>
      <c r="G15" s="61"/>
      <c r="H15" s="62"/>
    </row>
    <row r="16" spans="1:8">
      <c r="A16" s="66" t="s">
        <v>6</v>
      </c>
      <c r="B16" s="67" t="s">
        <v>7</v>
      </c>
      <c r="C16" s="68" t="s">
        <v>8</v>
      </c>
      <c r="D16" s="68" t="s">
        <v>9</v>
      </c>
      <c r="E16" s="67" t="s">
        <v>10</v>
      </c>
      <c r="F16" s="67" t="s">
        <v>11</v>
      </c>
      <c r="G16" s="69" t="s">
        <v>12</v>
      </c>
      <c r="H16" s="70" t="s">
        <v>13</v>
      </c>
    </row>
    <row r="17" ht="15.75" spans="1:8">
      <c r="A17" s="71"/>
      <c r="B17" s="72"/>
      <c r="C17" s="73"/>
      <c r="D17" s="73"/>
      <c r="E17" s="72"/>
      <c r="F17" s="72"/>
      <c r="G17" s="74"/>
      <c r="H17" s="75"/>
    </row>
    <row r="18" spans="1:8">
      <c r="A18" s="76">
        <v>1</v>
      </c>
      <c r="B18" s="77" t="s">
        <v>14</v>
      </c>
      <c r="C18" s="78"/>
      <c r="D18" s="78"/>
      <c r="E18" s="78"/>
      <c r="F18" s="79">
        <v>2490576.6</v>
      </c>
      <c r="G18" s="80">
        <v>1</v>
      </c>
      <c r="H18" s="90">
        <f>F18/$F$39</f>
        <v>0.0576345640388549</v>
      </c>
    </row>
    <row r="19" spans="1:8">
      <c r="A19" s="82" t="s">
        <v>15</v>
      </c>
      <c r="B19" s="34" t="s">
        <v>16</v>
      </c>
      <c r="C19" s="83" t="s">
        <v>17</v>
      </c>
      <c r="D19" s="83">
        <v>1</v>
      </c>
      <c r="E19" s="33"/>
      <c r="F19" s="33"/>
      <c r="G19" s="84"/>
      <c r="H19" s="85"/>
    </row>
    <row r="20" ht="24" spans="1:8">
      <c r="A20" s="82" t="s">
        <v>18</v>
      </c>
      <c r="B20" s="34" t="s">
        <v>19</v>
      </c>
      <c r="C20" s="83" t="s">
        <v>17</v>
      </c>
      <c r="D20" s="83">
        <v>1</v>
      </c>
      <c r="E20" s="33"/>
      <c r="F20" s="33"/>
      <c r="G20" s="84"/>
      <c r="H20" s="85"/>
    </row>
    <row r="21" spans="1:8">
      <c r="A21" s="86">
        <v>2</v>
      </c>
      <c r="B21" s="39" t="s">
        <v>20</v>
      </c>
      <c r="C21" s="87"/>
      <c r="D21" s="87"/>
      <c r="E21" s="87"/>
      <c r="F21" s="79">
        <v>633544.314</v>
      </c>
      <c r="G21" s="89">
        <v>1</v>
      </c>
      <c r="H21" s="90">
        <f>F21/$F$39</f>
        <v>0.0146608822778972</v>
      </c>
    </row>
    <row r="22" ht="36" spans="1:8">
      <c r="A22" s="82">
        <v>2.1</v>
      </c>
      <c r="B22" s="34" t="s">
        <v>21</v>
      </c>
      <c r="C22" s="83" t="s">
        <v>22</v>
      </c>
      <c r="D22" s="83">
        <v>3</v>
      </c>
      <c r="E22" s="33"/>
      <c r="F22" s="33"/>
      <c r="G22" s="84"/>
      <c r="H22" s="85"/>
    </row>
    <row r="23" ht="24" spans="1:8">
      <c r="A23" s="82">
        <v>2.2</v>
      </c>
      <c r="B23" s="34" t="s">
        <v>23</v>
      </c>
      <c r="C23" s="83" t="s">
        <v>22</v>
      </c>
      <c r="D23" s="83">
        <v>32.85</v>
      </c>
      <c r="E23" s="33"/>
      <c r="F23" s="33"/>
      <c r="G23" s="84"/>
      <c r="H23" s="85"/>
    </row>
    <row r="24" spans="1:8">
      <c r="A24" s="86">
        <v>3</v>
      </c>
      <c r="B24" s="39" t="s">
        <v>24</v>
      </c>
      <c r="C24" s="87"/>
      <c r="D24" s="87"/>
      <c r="E24" s="87"/>
      <c r="F24" s="79">
        <v>9347020.4964</v>
      </c>
      <c r="G24" s="89">
        <v>1</v>
      </c>
      <c r="H24" s="90">
        <f>F24/$F$39</f>
        <v>0.216299892712497</v>
      </c>
    </row>
    <row r="25" ht="24" spans="1:8">
      <c r="A25" s="82">
        <v>3.1</v>
      </c>
      <c r="B25" s="34" t="s">
        <v>25</v>
      </c>
      <c r="C25" s="83" t="s">
        <v>26</v>
      </c>
      <c r="D25" s="83">
        <v>4.07</v>
      </c>
      <c r="E25" s="33"/>
      <c r="F25" s="33"/>
      <c r="G25" s="84"/>
      <c r="H25" s="85"/>
    </row>
    <row r="26" spans="1:8">
      <c r="A26" s="82">
        <v>3.2</v>
      </c>
      <c r="B26" s="34" t="s">
        <v>27</v>
      </c>
      <c r="C26" s="83" t="s">
        <v>28</v>
      </c>
      <c r="D26" s="83">
        <v>5</v>
      </c>
      <c r="E26" s="33"/>
      <c r="F26" s="33"/>
      <c r="G26" s="84"/>
      <c r="H26" s="85"/>
    </row>
    <row r="27" spans="1:8">
      <c r="A27" s="86">
        <v>4</v>
      </c>
      <c r="B27" s="39" t="s">
        <v>29</v>
      </c>
      <c r="C27" s="87"/>
      <c r="D27" s="87"/>
      <c r="E27" s="87"/>
      <c r="F27" s="79">
        <v>16721653.608</v>
      </c>
      <c r="G27" s="89">
        <v>1</v>
      </c>
      <c r="H27" s="90">
        <f>F27/$F$39</f>
        <v>0.386956665258087</v>
      </c>
    </row>
    <row r="28" ht="48" spans="1:8">
      <c r="A28" s="82">
        <v>4.1</v>
      </c>
      <c r="B28" s="34" t="s">
        <v>30</v>
      </c>
      <c r="C28" s="83" t="s">
        <v>22</v>
      </c>
      <c r="D28" s="83">
        <v>125.4</v>
      </c>
      <c r="E28" s="33"/>
      <c r="F28" s="33"/>
      <c r="G28" s="84"/>
      <c r="H28" s="85"/>
    </row>
    <row r="29" spans="1:8">
      <c r="A29" s="86">
        <v>4.2</v>
      </c>
      <c r="B29" s="39" t="s">
        <v>31</v>
      </c>
      <c r="C29" s="87"/>
      <c r="D29" s="87"/>
      <c r="E29" s="87"/>
      <c r="F29" s="87"/>
      <c r="G29" s="87"/>
      <c r="H29" s="91"/>
    </row>
    <row r="30" ht="24" spans="1:8">
      <c r="A30" s="82" t="s">
        <v>32</v>
      </c>
      <c r="B30" s="34" t="s">
        <v>33</v>
      </c>
      <c r="C30" s="83" t="s">
        <v>22</v>
      </c>
      <c r="D30" s="83">
        <v>250.8</v>
      </c>
      <c r="E30" s="33"/>
      <c r="F30" s="33"/>
      <c r="G30" s="84"/>
      <c r="H30" s="85"/>
    </row>
    <row r="31" spans="1:8">
      <c r="A31" s="86">
        <v>5</v>
      </c>
      <c r="B31" s="39" t="s">
        <v>34</v>
      </c>
      <c r="C31" s="87"/>
      <c r="D31" s="87"/>
      <c r="E31" s="87"/>
      <c r="F31" s="79">
        <v>10185812.384</v>
      </c>
      <c r="G31" s="89">
        <v>1</v>
      </c>
      <c r="H31" s="90">
        <f>F31/$F$39</f>
        <v>0.235710419881649</v>
      </c>
    </row>
    <row r="32" spans="1:8">
      <c r="A32" s="82">
        <v>5.1</v>
      </c>
      <c r="B32" s="34" t="s">
        <v>35</v>
      </c>
      <c r="C32" s="83" t="s">
        <v>22</v>
      </c>
      <c r="D32" s="83">
        <v>51.2</v>
      </c>
      <c r="E32" s="33"/>
      <c r="F32" s="33"/>
      <c r="G32" s="84"/>
      <c r="H32" s="85"/>
    </row>
    <row r="33" spans="1:8">
      <c r="A33" s="82">
        <v>5.2</v>
      </c>
      <c r="B33" s="34" t="s">
        <v>36</v>
      </c>
      <c r="C33" s="83" t="s">
        <v>28</v>
      </c>
      <c r="D33" s="83">
        <v>4</v>
      </c>
      <c r="E33" s="33"/>
      <c r="F33" s="33"/>
      <c r="G33" s="84"/>
      <c r="H33" s="85"/>
    </row>
    <row r="34" spans="1:8">
      <c r="A34" s="86">
        <v>6</v>
      </c>
      <c r="B34" s="39" t="s">
        <v>37</v>
      </c>
      <c r="C34" s="87"/>
      <c r="D34" s="87"/>
      <c r="E34" s="87"/>
      <c r="F34" s="79">
        <v>3500094.6232</v>
      </c>
      <c r="G34" s="89">
        <v>1</v>
      </c>
      <c r="H34" s="90">
        <f>F34/$F$39</f>
        <v>0.0809958736875919</v>
      </c>
    </row>
    <row r="35" ht="24" spans="1:8">
      <c r="A35" s="82">
        <v>6.1</v>
      </c>
      <c r="B35" s="34" t="s">
        <v>38</v>
      </c>
      <c r="C35" s="83" t="s">
        <v>22</v>
      </c>
      <c r="D35" s="92">
        <v>250.8</v>
      </c>
      <c r="E35" s="33"/>
      <c r="F35" s="33"/>
      <c r="G35" s="84"/>
      <c r="H35" s="85"/>
    </row>
    <row r="36" spans="1:8">
      <c r="A36" s="82">
        <v>6.2</v>
      </c>
      <c r="B36" s="34" t="s">
        <v>39</v>
      </c>
      <c r="C36" s="83" t="s">
        <v>22</v>
      </c>
      <c r="D36" s="92">
        <v>15.92</v>
      </c>
      <c r="E36" s="33"/>
      <c r="F36" s="33"/>
      <c r="G36" s="84"/>
      <c r="H36" s="85"/>
    </row>
    <row r="37" spans="1:8">
      <c r="A37" s="86">
        <v>7</v>
      </c>
      <c r="B37" s="39" t="s">
        <v>40</v>
      </c>
      <c r="C37" s="87"/>
      <c r="D37" s="87"/>
      <c r="E37" s="87"/>
      <c r="F37" s="79">
        <v>334544.08</v>
      </c>
      <c r="G37" s="89">
        <v>1</v>
      </c>
      <c r="H37" s="90">
        <f>F37/$F$39</f>
        <v>0.00774170214342325</v>
      </c>
    </row>
    <row r="38" spans="1:8">
      <c r="A38" s="82">
        <v>7.1</v>
      </c>
      <c r="B38" s="34" t="s">
        <v>41</v>
      </c>
      <c r="C38" s="83" t="s">
        <v>17</v>
      </c>
      <c r="D38" s="83">
        <v>1</v>
      </c>
      <c r="E38" s="33"/>
      <c r="F38" s="33"/>
      <c r="G38" s="84"/>
      <c r="H38" s="85"/>
    </row>
    <row r="39" ht="15.75" spans="1:8">
      <c r="A39" s="94" t="s">
        <v>42</v>
      </c>
      <c r="B39" s="95"/>
      <c r="C39" s="95"/>
      <c r="D39" s="95"/>
      <c r="E39" s="95"/>
      <c r="F39" s="96">
        <f>SUM(F18,F21,F24,F27,F31,F34,F37)</f>
        <v>43213246.1056</v>
      </c>
      <c r="G39" s="97"/>
      <c r="H39" s="98">
        <f>SUM(H18,H21,H24,H27,H31,H34,H37)</f>
        <v>1</v>
      </c>
    </row>
    <row r="40" spans="1:8">
      <c r="A40" s="99" t="s">
        <v>43</v>
      </c>
      <c r="B40" s="100"/>
      <c r="C40" s="100"/>
      <c r="D40" s="100"/>
      <c r="E40" s="100"/>
      <c r="F40" s="100"/>
      <c r="G40" s="100"/>
      <c r="H40" s="101"/>
    </row>
    <row r="41" ht="15.75" spans="1:8">
      <c r="A41" s="102"/>
      <c r="B41" s="103"/>
      <c r="C41" s="103"/>
      <c r="D41" s="103"/>
      <c r="E41" s="103"/>
      <c r="F41" s="103"/>
      <c r="G41" s="103"/>
      <c r="H41" s="104"/>
    </row>
  </sheetData>
  <sheetProtection algorithmName="SHA-512" hashValue="YBWuALUU2Y+NAzxTda57qJHGHxlJ0x45asQlyF9VgXmXX1CL3S6s+bQvjGV+9GR2TevkpeFyXqvbOgHMlMSx4g==" saltValue="vGGpkPA0cVi2kboOw5AukQ==" spinCount="100000" sheet="1" objects="1"/>
  <protectedRanges>
    <protectedRange sqref="A40:H41" name="Rango1_2"/>
  </protectedRanges>
  <mergeCells count="13">
    <mergeCell ref="A11:H11"/>
    <mergeCell ref="A12:H12"/>
    <mergeCell ref="A14:H14"/>
    <mergeCell ref="A39:E39"/>
    <mergeCell ref="A16:A17"/>
    <mergeCell ref="B16:B17"/>
    <mergeCell ref="C16:C17"/>
    <mergeCell ref="D16:D17"/>
    <mergeCell ref="E16:E17"/>
    <mergeCell ref="F16:F17"/>
    <mergeCell ref="G16:G17"/>
    <mergeCell ref="H16:H17"/>
    <mergeCell ref="A40:H41"/>
  </mergeCells>
  <dataValidations count="1">
    <dataValidation type="list" allowBlank="1" showInputMessage="1" showErrorMessage="1" sqref="A18:A38">
      <formula1>COMPUTO!$A$7:$A87</formula1>
    </dataValidation>
  </dataValidations>
  <printOptions horizontalCentered="1"/>
  <pageMargins left="0.393700787401575" right="0.393700787401575" top="0.748031496062992" bottom="0.748031496062992" header="0.31496062992126" footer="0.31496062992126"/>
  <pageSetup paperSize="9" scale="95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2:K32"/>
  <sheetViews>
    <sheetView topLeftCell="A3" workbookViewId="0">
      <selection activeCell="I7" sqref="I7"/>
    </sheetView>
  </sheetViews>
  <sheetFormatPr defaultColWidth="11" defaultRowHeight="15"/>
  <cols>
    <col min="1" max="1" width="5" style="7" customWidth="1"/>
    <col min="2" max="2" width="34.7142857142857" style="7" customWidth="1"/>
    <col min="3" max="3" width="18.4285714285714" style="7" customWidth="1"/>
    <col min="4" max="4" width="10.4285714285714" style="7" customWidth="1"/>
    <col min="5" max="5" width="7.42857142857143" style="8" customWidth="1"/>
    <col min="6" max="6" width="15.8571428571429" customWidth="1"/>
    <col min="7" max="7" width="8.57142857142857" style="8" customWidth="1"/>
    <col min="8" max="8" width="18.5714285714286" customWidth="1"/>
    <col min="9" max="9" width="9.71428571428571" style="8" customWidth="1"/>
    <col min="10" max="10" width="17.1428571428571" customWidth="1"/>
  </cols>
  <sheetData>
    <row r="2" spans="5:10">
      <c r="E2" s="9"/>
      <c r="F2" s="7"/>
      <c r="G2" s="9"/>
      <c r="H2" s="7"/>
      <c r="I2" s="9"/>
      <c r="J2" s="7"/>
    </row>
    <row r="3" ht="36" customHeight="1" spans="1:10">
      <c r="A3" s="10" t="str">
        <f>CONCATENATE("Obra: ",COMPUTO!B1)</f>
        <v>Obra: </v>
      </c>
      <c r="B3" s="10"/>
      <c r="C3" s="10"/>
      <c r="D3" s="10"/>
      <c r="E3" s="11" t="s">
        <v>321</v>
      </c>
      <c r="F3" s="11"/>
      <c r="G3" s="11"/>
      <c r="H3" s="11"/>
      <c r="I3" s="11"/>
      <c r="J3" s="11"/>
    </row>
    <row r="4" spans="1:10">
      <c r="A4" s="12" t="str">
        <f>CONCATENATE("Fecha: ",COMPUTO!B4)</f>
        <v>Fecha: </v>
      </c>
      <c r="B4" s="12"/>
      <c r="C4" s="12"/>
      <c r="D4" s="12"/>
      <c r="E4" s="11"/>
      <c r="F4" s="11"/>
      <c r="G4" s="11"/>
      <c r="H4" s="11"/>
      <c r="I4" s="11"/>
      <c r="J4" s="11"/>
    </row>
    <row r="5" customHeight="1" spans="1:10">
      <c r="A5" s="12" t="str">
        <f>CONCATENATE("Contratista: ",COMPUTO!B2)</f>
        <v>Contratista: </v>
      </c>
      <c r="B5" s="12"/>
      <c r="C5" s="12"/>
      <c r="D5" s="12"/>
      <c r="E5" s="11"/>
      <c r="F5" s="11"/>
      <c r="G5" s="11"/>
      <c r="H5" s="11"/>
      <c r="I5" s="11"/>
      <c r="J5" s="11"/>
    </row>
    <row r="6" customHeight="1" spans="1:10">
      <c r="A6" s="13" t="s">
        <v>6</v>
      </c>
      <c r="B6" s="14" t="s">
        <v>7</v>
      </c>
      <c r="C6" s="14" t="s">
        <v>11</v>
      </c>
      <c r="D6" s="15" t="s">
        <v>13</v>
      </c>
      <c r="E6" s="16" t="s">
        <v>322</v>
      </c>
      <c r="F6" s="16"/>
      <c r="G6" s="16" t="s">
        <v>323</v>
      </c>
      <c r="H6" s="16"/>
      <c r="I6" s="16" t="s">
        <v>324</v>
      </c>
      <c r="J6" s="16"/>
    </row>
    <row r="7" spans="1:10">
      <c r="A7" s="17"/>
      <c r="B7" s="18"/>
      <c r="C7" s="18"/>
      <c r="D7" s="19"/>
      <c r="E7" s="20" t="s">
        <v>325</v>
      </c>
      <c r="F7" s="16" t="s">
        <v>326</v>
      </c>
      <c r="G7" s="20" t="s">
        <v>325</v>
      </c>
      <c r="H7" s="16" t="s">
        <v>326</v>
      </c>
      <c r="I7" s="20" t="s">
        <v>325</v>
      </c>
      <c r="J7" s="16" t="s">
        <v>326</v>
      </c>
    </row>
    <row r="8" s="6" customFormat="1" spans="1:10">
      <c r="A8" s="21">
        <v>1</v>
      </c>
      <c r="B8" s="22" t="str">
        <f>IFERROR(INDEX('PRESUP. DETALLADO'!$A:$H,MATCH('PLAN DE AVANCE'!$A8,'PRESUP. DETALLADO'!$A:$A,0),2),"")</f>
        <v>TRABAJOS PREPARATORIOS</v>
      </c>
      <c r="C8" s="23">
        <f>SUM(C9:C10)</f>
        <v>0</v>
      </c>
      <c r="D8" s="24">
        <f>IFERROR(SUM(D9:D10),0)</f>
        <v>0</v>
      </c>
      <c r="E8" s="25"/>
      <c r="F8" s="26"/>
      <c r="G8" s="27"/>
      <c r="H8" s="26"/>
      <c r="I8" s="27"/>
      <c r="J8" s="51"/>
    </row>
    <row r="9" s="6" customFormat="1" spans="1:11">
      <c r="A9" s="28" t="s">
        <v>15</v>
      </c>
      <c r="B9" s="29" t="str">
        <f>IFERROR(INDEX('PRESUP. DETALLADO'!$A:$H,MATCH('PLAN DE AVANCE'!$A9,'PRESUP. DETALLADO'!$A:$A,0),2),"")</f>
        <v>Obrador y cierre de obra</v>
      </c>
      <c r="C9" s="30">
        <f>IFERROR(INDEX('PRESUP. DETALLADO'!$A:$H,MATCH('PLAN DE AVANCE'!$A9,'PRESUP. DETALLADO'!$A:$A,0),6),"")</f>
        <v>0</v>
      </c>
      <c r="D9" s="31">
        <f>IFERROR(C9/$C$29,0)</f>
        <v>0</v>
      </c>
      <c r="E9" s="32"/>
      <c r="F9" s="33">
        <f>E9*$C$9</f>
        <v>0</v>
      </c>
      <c r="G9" s="32"/>
      <c r="H9" s="33">
        <f>G9*$C$9</f>
        <v>0</v>
      </c>
      <c r="I9" s="32"/>
      <c r="J9" s="33">
        <f>I9*$C$9</f>
        <v>0</v>
      </c>
      <c r="K9" s="52">
        <f t="shared" ref="K9:K13" si="0">SUM(E9,G9,I9)</f>
        <v>0</v>
      </c>
    </row>
    <row r="10" s="6" customFormat="1" ht="24" spans="1:11">
      <c r="A10" s="28" t="s">
        <v>18</v>
      </c>
      <c r="B10" s="34" t="str">
        <f>IFERROR(INDEX('PRESUP. DETALLADO'!$A:$H,MATCH('PLAN DE AVANCE'!$A10,'PRESUP. DETALLADO'!$A:$A,0),2),"")</f>
        <v>Replanteo y verificación de tareas y medidas</v>
      </c>
      <c r="C10" s="30">
        <f>IFERROR(INDEX('PRESUP. DETALLADO'!$A:$H,MATCH('PLAN DE AVANCE'!$A10,'PRESUP. DETALLADO'!$A:$A,0),6),"")</f>
        <v>0</v>
      </c>
      <c r="D10" s="31">
        <f>IFERROR(C10/$C$29,0)</f>
        <v>0</v>
      </c>
      <c r="E10" s="32"/>
      <c r="F10" s="33">
        <f>E10*$C10</f>
        <v>0</v>
      </c>
      <c r="G10" s="35"/>
      <c r="H10" s="33">
        <f>G10*$C10</f>
        <v>0</v>
      </c>
      <c r="I10" s="35"/>
      <c r="J10" s="33">
        <f>I10*$C10</f>
        <v>0</v>
      </c>
      <c r="K10" s="52">
        <f t="shared" si="0"/>
        <v>0</v>
      </c>
    </row>
    <row r="11" s="6" customFormat="1" spans="1:10">
      <c r="A11" s="21">
        <v>2</v>
      </c>
      <c r="B11" s="22" t="str">
        <f>IFERROR(INDEX('PRESUP. DETALLADO'!$A:$H,MATCH('PLAN DE AVANCE'!$A11,'PRESUP. DETALLADO'!$A:$A,0),2),"")</f>
        <v>DEMOLICIONES Y DESMANTELAMIENTO CUBIERTA</v>
      </c>
      <c r="C11" s="23">
        <f>SUM(C12:C13)</f>
        <v>0</v>
      </c>
      <c r="D11" s="24">
        <f>IFERROR(SUM(D12:D13),0)</f>
        <v>0</v>
      </c>
      <c r="E11" s="36"/>
      <c r="F11" s="37"/>
      <c r="G11" s="38"/>
      <c r="H11" s="37"/>
      <c r="I11" s="38"/>
      <c r="J11" s="53"/>
    </row>
    <row r="12" s="6" customFormat="1" spans="1:11">
      <c r="A12" s="28">
        <v>2.1</v>
      </c>
      <c r="B12" s="34" t="str">
        <f>IFERROR(INDEX('PRESUP. DETALLADO'!$A:$H,MATCH('PLAN DE AVANCE'!$A12,'PRESUP. DETALLADO'!$A:$A,0),2),"")</f>
        <v>Demolición de tabique de hormigón y vereda (fachada sur)</v>
      </c>
      <c r="C12" s="30">
        <f>IFERROR(INDEX('PRESUP. DETALLADO'!$A:$H,MATCH('PLAN DE AVANCE'!$A12,'PRESUP. DETALLADO'!$A:$A,0),6),"")</f>
        <v>0</v>
      </c>
      <c r="D12" s="31">
        <f>IFERROR(C12/$C$29,0)</f>
        <v>0</v>
      </c>
      <c r="E12" s="32"/>
      <c r="F12" s="33">
        <f>E12*$C12</f>
        <v>0</v>
      </c>
      <c r="G12" s="35"/>
      <c r="H12" s="33">
        <f>G12*$C12</f>
        <v>0</v>
      </c>
      <c r="I12" s="35"/>
      <c r="J12" s="33">
        <f>I12*$C12</f>
        <v>0</v>
      </c>
      <c r="K12" s="52">
        <f t="shared" si="0"/>
        <v>0</v>
      </c>
    </row>
    <row r="13" s="6" customFormat="1" ht="24" spans="1:11">
      <c r="A13" s="28">
        <v>2.2</v>
      </c>
      <c r="B13" s="34" t="str">
        <f>IFERROR(INDEX('PRESUP. DETALLADO'!$A:$H,MATCH('PLAN DE AVANCE'!$A13,'PRESUP. DETALLADO'!$A:$A,0),2),"")</f>
        <v>Demolición de vereda de hormigón (fachada norte)</v>
      </c>
      <c r="C13" s="30">
        <f>IFERROR(INDEX('PRESUP. DETALLADO'!$A:$H,MATCH('PLAN DE AVANCE'!$A13,'PRESUP. DETALLADO'!$A:$A,0),6),"")</f>
        <v>0</v>
      </c>
      <c r="D13" s="31">
        <f>IFERROR(C13/$C$29,0)</f>
        <v>0</v>
      </c>
      <c r="E13" s="32"/>
      <c r="F13" s="33">
        <f>E13*$C13</f>
        <v>0</v>
      </c>
      <c r="G13" s="35"/>
      <c r="H13" s="33">
        <f>G13*$C13</f>
        <v>0</v>
      </c>
      <c r="I13" s="35"/>
      <c r="J13" s="33">
        <f>I13*$C13</f>
        <v>0</v>
      </c>
      <c r="K13" s="52">
        <f t="shared" si="0"/>
        <v>0</v>
      </c>
    </row>
    <row r="14" s="6" customFormat="1" spans="1:10">
      <c r="A14" s="21">
        <v>3</v>
      </c>
      <c r="B14" s="22" t="str">
        <f>IFERROR(INDEX('PRESUP. DETALLADO'!$A:$H,MATCH('PLAN DE AVANCE'!$A14,'PRESUP. DETALLADO'!$A:$A,0),2),"")</f>
        <v>ESTRUCTURA</v>
      </c>
      <c r="C14" s="23">
        <f>SUM(C15:C16)</f>
        <v>0</v>
      </c>
      <c r="D14" s="24">
        <f>IFERROR(SUM(D15:D16),0)</f>
        <v>0</v>
      </c>
      <c r="E14" s="36"/>
      <c r="F14" s="37"/>
      <c r="G14" s="38"/>
      <c r="H14" s="37"/>
      <c r="I14" s="38"/>
      <c r="J14" s="53"/>
    </row>
    <row r="15" s="6" customFormat="1" spans="1:11">
      <c r="A15" s="28">
        <v>3.1</v>
      </c>
      <c r="B15" s="34" t="str">
        <f>IFERROR(INDEX('PRESUP. DETALLADO'!$A:$H,MATCH('PLAN DE AVANCE'!$A15,'PRESUP. DETALLADO'!$A:$A,0),2),"")</f>
        <v>Columnas de hormigón armado</v>
      </c>
      <c r="C15" s="30">
        <f>IFERROR(INDEX('PRESUP. DETALLADO'!$A:$H,MATCH('PLAN DE AVANCE'!$A15,'PRESUP. DETALLADO'!$A:$A,0),6),"")</f>
        <v>0</v>
      </c>
      <c r="D15" s="31">
        <f>IFERROR(C15/$C$29,0)</f>
        <v>0</v>
      </c>
      <c r="E15" s="35"/>
      <c r="F15" s="33">
        <f>E15*$C15</f>
        <v>0</v>
      </c>
      <c r="G15" s="32"/>
      <c r="H15" s="33">
        <f>G15*$C15</f>
        <v>0</v>
      </c>
      <c r="I15" s="35"/>
      <c r="J15" s="33">
        <f>I15*$C15</f>
        <v>0</v>
      </c>
      <c r="K15" s="52">
        <f>SUM(E15,G15,I15)</f>
        <v>0</v>
      </c>
    </row>
    <row r="16" s="6" customFormat="1" spans="1:11">
      <c r="A16" s="28">
        <v>3.2</v>
      </c>
      <c r="B16" s="34" t="str">
        <f>IFERROR(INDEX('PRESUP. DETALLADO'!$A:$H,MATCH('PLAN DE AVANCE'!$A16,'PRESUP. DETALLADO'!$A:$A,0),2),"")</f>
        <v>Platabandas</v>
      </c>
      <c r="C16" s="30">
        <f>IFERROR(INDEX('PRESUP. DETALLADO'!$A:$H,MATCH('PLAN DE AVANCE'!$A16,'PRESUP. DETALLADO'!$A:$A,0),6),"")</f>
        <v>0</v>
      </c>
      <c r="D16" s="31">
        <f>IFERROR(C16/$C$29,0)</f>
        <v>0</v>
      </c>
      <c r="E16" s="35"/>
      <c r="F16" s="33">
        <f>E16*$C16</f>
        <v>0</v>
      </c>
      <c r="G16" s="32"/>
      <c r="H16" s="33">
        <f>G16*$C16</f>
        <v>0</v>
      </c>
      <c r="I16" s="35"/>
      <c r="J16" s="33">
        <f>I16*$C16</f>
        <v>0</v>
      </c>
      <c r="K16" s="52">
        <f>SUM(E16,G16,I16)</f>
        <v>0</v>
      </c>
    </row>
    <row r="17" s="6" customFormat="1" spans="1:10">
      <c r="A17" s="21">
        <v>4</v>
      </c>
      <c r="B17" s="22" t="str">
        <f>IFERROR(INDEX('PRESUP. DETALLADO'!$A:$H,MATCH('PLAN DE AVANCE'!$A17,'PRESUP. DETALLADO'!$A:$A,0),2),"")</f>
        <v>ALBAÑILERÍA</v>
      </c>
      <c r="C17" s="23">
        <f>SUM(C18:C20)</f>
        <v>0</v>
      </c>
      <c r="D17" s="24">
        <f>IFERROR(SUM(D18:D20),0)</f>
        <v>0</v>
      </c>
      <c r="E17" s="36"/>
      <c r="F17" s="37"/>
      <c r="G17" s="38"/>
      <c r="H17" s="37"/>
      <c r="I17" s="38"/>
      <c r="J17" s="53"/>
    </row>
    <row r="18" s="6" customFormat="1" ht="36" spans="1:11">
      <c r="A18" s="28">
        <v>4.1</v>
      </c>
      <c r="B18" s="34" t="str">
        <f>IFERROR(INDEX('PRESUP. DETALLADO'!$A:$H,MATCH('PLAN DE AVANCE'!$A18,'PRESUP. DETALLADO'!$A:$A,0),2),"")</f>
        <v>Mampostería en elevación de ladrillo cerámico (incluye encadenado y capa aisladora)</v>
      </c>
      <c r="C18" s="30">
        <f>IFERROR(INDEX('PRESUP. DETALLADO'!$A:$H,MATCH('PLAN DE AVANCE'!$A18,'PRESUP. DETALLADO'!$A:$A,0),6),"")</f>
        <v>0</v>
      </c>
      <c r="D18" s="31">
        <f>IFERROR(C18/$C$29,0)</f>
        <v>0</v>
      </c>
      <c r="E18" s="35"/>
      <c r="F18" s="33">
        <f>E18*$C18</f>
        <v>0</v>
      </c>
      <c r="G18" s="32"/>
      <c r="H18" s="33">
        <f>G18*$C18</f>
        <v>0</v>
      </c>
      <c r="I18" s="35"/>
      <c r="J18" s="33">
        <f>I18*$C18</f>
        <v>0</v>
      </c>
      <c r="K18" s="52">
        <f>SUM(E18,G18,I18)</f>
        <v>0</v>
      </c>
    </row>
    <row r="19" s="6" customFormat="1" spans="1:11">
      <c r="A19" s="21">
        <v>4.2</v>
      </c>
      <c r="B19" s="22" t="str">
        <f>IFERROR(INDEX('PRESUP. DETALLADO'!$A:$H,MATCH('PLAN DE AVANCE'!$A19,'PRESUP. DETALLADO'!$A:$A,0),2),"")</f>
        <v>REVOQUES</v>
      </c>
      <c r="C19" s="23"/>
      <c r="D19" s="24"/>
      <c r="E19" s="36"/>
      <c r="F19" s="37"/>
      <c r="G19" s="38"/>
      <c r="H19" s="37"/>
      <c r="I19" s="38"/>
      <c r="J19" s="53"/>
      <c r="K19" s="52">
        <f>SUM(E19,G19,I19)</f>
        <v>0</v>
      </c>
    </row>
    <row r="20" s="6" customFormat="1" spans="1:11">
      <c r="A20" s="28" t="s">
        <v>32</v>
      </c>
      <c r="B20" s="34" t="str">
        <f>IFERROR(INDEX('PRESUP. DETALLADO'!$A:$H,MATCH('PLAN DE AVANCE'!$A20,'PRESUP. DETALLADO'!$A:$A,0),2),"")</f>
        <v>Comunes a la cal en Interiores y Exteriores</v>
      </c>
      <c r="C20" s="30">
        <f>IFERROR(INDEX('PRESUP. DETALLADO'!$A:$H,MATCH('PLAN DE AVANCE'!$A20,'PRESUP. DETALLADO'!$A:$A,0),6),"")</f>
        <v>0</v>
      </c>
      <c r="D20" s="31">
        <f>IFERROR(C20/$C$29,0)</f>
        <v>0</v>
      </c>
      <c r="E20" s="35"/>
      <c r="F20" s="33">
        <f>E20*$C20</f>
        <v>0</v>
      </c>
      <c r="G20" s="32"/>
      <c r="H20" s="33">
        <f>G20*$C20</f>
        <v>0</v>
      </c>
      <c r="I20" s="35"/>
      <c r="J20" s="33">
        <f>I20*$C20</f>
        <v>0</v>
      </c>
      <c r="K20" s="52">
        <f>SUM(E20,G20,I20)</f>
        <v>0</v>
      </c>
    </row>
    <row r="21" s="6" customFormat="1" spans="1:10">
      <c r="A21" s="21">
        <v>5</v>
      </c>
      <c r="B21" s="39" t="str">
        <f>IFERROR(INDEX('PRESUP. DETALLADO'!$A:$H,MATCH('PLAN DE AVANCE'!$A21,'PRESUP. DETALLADO'!$A:$A,0),2),"")</f>
        <v>HERRERIA</v>
      </c>
      <c r="C21" s="40">
        <f>SUM(C22:C23)</f>
        <v>0</v>
      </c>
      <c r="D21" s="41">
        <f>SUM(D22:D23)</f>
        <v>0</v>
      </c>
      <c r="E21" s="36"/>
      <c r="F21" s="37"/>
      <c r="G21" s="38"/>
      <c r="H21" s="37"/>
      <c r="I21" s="38"/>
      <c r="J21" s="53"/>
    </row>
    <row r="22" s="6" customFormat="1" spans="1:11">
      <c r="A22" s="28">
        <v>5.1</v>
      </c>
      <c r="B22" s="29" t="str">
        <f>IFERROR(INDEX('PRESUP. DETALLADO'!$A:$H,MATCH('PLAN DE AVANCE'!$A22,'PRESUP. DETALLADO'!$A:$A,0),2),"")</f>
        <v>Portón de Chapa Acanalada</v>
      </c>
      <c r="C22" s="30">
        <f>IFERROR(INDEX('PRESUP. DETALLADO'!$A:$H,MATCH('PLAN DE AVANCE'!$A22,'PRESUP. DETALLADO'!$A:$A,0),6),"")</f>
        <v>0</v>
      </c>
      <c r="D22" s="31">
        <f>IFERROR(C22/$C$29,0)</f>
        <v>0</v>
      </c>
      <c r="E22" s="35"/>
      <c r="F22" s="33">
        <f>E22*$C22</f>
        <v>0</v>
      </c>
      <c r="G22" s="35"/>
      <c r="H22" s="33">
        <f>G22*$C22</f>
        <v>0</v>
      </c>
      <c r="I22" s="32"/>
      <c r="J22" s="33">
        <f>I22*$C22</f>
        <v>0</v>
      </c>
      <c r="K22" s="52">
        <f>SUM(E22,G22,I22)</f>
        <v>0</v>
      </c>
    </row>
    <row r="23" s="6" customFormat="1" spans="1:11">
      <c r="A23" s="28">
        <v>5.2</v>
      </c>
      <c r="B23" s="29" t="str">
        <f>IFERROR(INDEX('PRESUP. DETALLADO'!$A:$H,MATCH('PLAN DE AVANCE'!$A23,'PRESUP. DETALLADO'!$A:$A,0),2),"")</f>
        <v>Puertas de emergencia</v>
      </c>
      <c r="C23" s="30">
        <f>IFERROR(INDEX('PRESUP. DETALLADO'!$A:$H,MATCH('PLAN DE AVANCE'!$A23,'PRESUP. DETALLADO'!$A:$A,0),6),"")</f>
        <v>0</v>
      </c>
      <c r="D23" s="31">
        <f>IFERROR(C23/$C$29,0)</f>
        <v>0</v>
      </c>
      <c r="E23" s="35"/>
      <c r="F23" s="33">
        <f>E23*$C23</f>
        <v>0</v>
      </c>
      <c r="G23" s="35"/>
      <c r="H23" s="33">
        <f>G23*$C23</f>
        <v>0</v>
      </c>
      <c r="I23" s="32"/>
      <c r="J23" s="33">
        <f>I23*$C23</f>
        <v>0</v>
      </c>
      <c r="K23" s="52">
        <f>SUM(E23,G23,I23)</f>
        <v>0</v>
      </c>
    </row>
    <row r="24" s="6" customFormat="1" spans="1:10">
      <c r="A24" s="21">
        <v>6</v>
      </c>
      <c r="B24" s="22" t="str">
        <f>IFERROR(INDEX('PRESUP. DETALLADO'!$A:$H,MATCH('PLAN DE AVANCE'!$A24,'PRESUP. DETALLADO'!$A:$A,0),2),"")</f>
        <v>PINTURAS</v>
      </c>
      <c r="C24" s="23">
        <f>SUM(C25:C26)</f>
        <v>0</v>
      </c>
      <c r="D24" s="24">
        <f>IFERROR(SUM(D25:D26),0)</f>
        <v>0</v>
      </c>
      <c r="E24" s="36"/>
      <c r="F24" s="37"/>
      <c r="G24" s="38"/>
      <c r="H24" s="37"/>
      <c r="I24" s="38"/>
      <c r="J24" s="53"/>
    </row>
    <row r="25" s="6" customFormat="1" spans="1:11">
      <c r="A25" s="28">
        <v>6.1</v>
      </c>
      <c r="B25" s="34" t="str">
        <f>IFERROR(INDEX('PRESUP. DETALLADO'!$A:$H,MATCH('PLAN DE AVANCE'!$A25,'PRESUP. DETALLADO'!$A:$A,0),2),"")</f>
        <v>Al latex para muros interiores, tabiques y cielorrasos</v>
      </c>
      <c r="C25" s="30">
        <f>IFERROR(INDEX('PRESUP. DETALLADO'!$A:$H,MATCH('PLAN DE AVANCE'!$A25,'PRESUP. DETALLADO'!$A:$A,0),6),"")</f>
        <v>0</v>
      </c>
      <c r="D25" s="31">
        <f>IFERROR(C25/$C$29,0)</f>
        <v>0</v>
      </c>
      <c r="E25" s="35"/>
      <c r="F25" s="33">
        <f>E25*$C25</f>
        <v>0</v>
      </c>
      <c r="G25" s="35"/>
      <c r="H25" s="33">
        <f>G25*$C25</f>
        <v>0</v>
      </c>
      <c r="I25" s="32"/>
      <c r="J25" s="33">
        <f>I25*$C25</f>
        <v>0</v>
      </c>
      <c r="K25" s="52">
        <f t="shared" ref="K25:K28" si="1">SUM(E25,G25,I25)</f>
        <v>0</v>
      </c>
    </row>
    <row r="26" s="6" customFormat="1" spans="1:11">
      <c r="A26" s="28">
        <v>6.2</v>
      </c>
      <c r="B26" s="34" t="str">
        <f>IFERROR(INDEX('PRESUP. DETALLADO'!$A:$H,MATCH('PLAN DE AVANCE'!$A26,'PRESUP. DETALLADO'!$A:$A,0),2),"")</f>
        <v>Esmalte sintético</v>
      </c>
      <c r="C26" s="30">
        <f>IFERROR(INDEX('PRESUP. DETALLADO'!$A:$H,MATCH('PLAN DE AVANCE'!$A26,'PRESUP. DETALLADO'!$A:$A,0),6),"")</f>
        <v>0</v>
      </c>
      <c r="D26" s="31">
        <f>IFERROR(C26/$C$29,0)</f>
        <v>0</v>
      </c>
      <c r="E26" s="35"/>
      <c r="F26" s="33">
        <f>E26*$C26</f>
        <v>0</v>
      </c>
      <c r="G26" s="35"/>
      <c r="H26" s="33">
        <f>G26*$C26</f>
        <v>0</v>
      </c>
      <c r="I26" s="32"/>
      <c r="J26" s="33">
        <f>I26*$C26</f>
        <v>0</v>
      </c>
      <c r="K26" s="52">
        <f t="shared" si="1"/>
        <v>0</v>
      </c>
    </row>
    <row r="27" s="6" customFormat="1" spans="1:10">
      <c r="A27" s="21">
        <v>7</v>
      </c>
      <c r="B27" s="22" t="str">
        <f>IFERROR(INDEX('PRESUP. DETALLADO'!$A:$H,MATCH('PLAN DE AVANCE'!$A27,'PRESUP. DETALLADO'!$A:$A,0),2),"")</f>
        <v>LIMPIEZA DE OBRA</v>
      </c>
      <c r="C27" s="23">
        <f>SUM(C28)</f>
        <v>0</v>
      </c>
      <c r="D27" s="24">
        <f>IFERROR(SUM(D28),0)</f>
        <v>0</v>
      </c>
      <c r="E27" s="36"/>
      <c r="F27" s="37"/>
      <c r="G27" s="38"/>
      <c r="H27" s="37"/>
      <c r="I27" s="38"/>
      <c r="J27" s="53"/>
    </row>
    <row r="28" s="6" customFormat="1" spans="1:11">
      <c r="A28" s="28">
        <v>7.1</v>
      </c>
      <c r="B28" s="29" t="str">
        <f>IFERROR(INDEX('PRESUP. DETALLADO'!$A:$H,MATCH('PLAN DE AVANCE'!$A28,'PRESUP. DETALLADO'!$A:$A,0),2),"")</f>
        <v>Limpieza de obra</v>
      </c>
      <c r="C28" s="30">
        <f>IFERROR(INDEX('PRESUP. DETALLADO'!$A:$H,MATCH('PLAN DE AVANCE'!$A28,'PRESUP. DETALLADO'!$A:$A,0),6),"")</f>
        <v>0</v>
      </c>
      <c r="D28" s="31">
        <f>IFERROR(C28/$C$29,0)</f>
        <v>0</v>
      </c>
      <c r="E28" s="32"/>
      <c r="F28" s="33">
        <f>E28*$C28</f>
        <v>0</v>
      </c>
      <c r="G28" s="32"/>
      <c r="H28" s="33">
        <f>G28*$C28</f>
        <v>0</v>
      </c>
      <c r="I28" s="32"/>
      <c r="J28" s="33">
        <f>I28*$C28</f>
        <v>0</v>
      </c>
      <c r="K28" s="52">
        <f t="shared" si="1"/>
        <v>0</v>
      </c>
    </row>
    <row r="29" s="6" customFormat="1" spans="1:10">
      <c r="A29" s="42" t="s">
        <v>42</v>
      </c>
      <c r="B29" s="43"/>
      <c r="C29" s="44">
        <f>SUM(C8,C11,C14,C17,C21,C24,C27)</f>
        <v>0</v>
      </c>
      <c r="D29" s="45">
        <f>SUM(D8,D11,D14,D17,D21,D24,D27)</f>
        <v>0</v>
      </c>
      <c r="E29" s="46" t="str">
        <f>IFERROR(F29/$C$29,"")</f>
        <v/>
      </c>
      <c r="F29" s="47">
        <f>SUM(F8:F28)</f>
        <v>0</v>
      </c>
      <c r="G29" s="46" t="str">
        <f>IFERROR(H29/$C$29,"")</f>
        <v/>
      </c>
      <c r="H29" s="47">
        <f>SUM(H8:H28)</f>
        <v>0</v>
      </c>
      <c r="I29" s="46" t="str">
        <f>IFERROR(J29/$C$29,"")</f>
        <v/>
      </c>
      <c r="J29" s="47">
        <f>SUM(J8:J28)</f>
        <v>0</v>
      </c>
    </row>
    <row r="30" s="6" customFormat="1" spans="1:10">
      <c r="A30" s="48" t="s">
        <v>327</v>
      </c>
      <c r="B30" s="49"/>
      <c r="C30" s="49"/>
      <c r="D30" s="50"/>
      <c r="E30" s="46" t="str">
        <f>IFERROR(F30/$C$29,"")</f>
        <v/>
      </c>
      <c r="F30" s="47">
        <f>F29</f>
        <v>0</v>
      </c>
      <c r="G30" s="46" t="str">
        <f>IFERROR(H30/$C$29,"")</f>
        <v/>
      </c>
      <c r="H30" s="47">
        <f>F30+H29</f>
        <v>0</v>
      </c>
      <c r="I30" s="46" t="str">
        <f>IFERROR(J30/$C$29,"")</f>
        <v/>
      </c>
      <c r="J30" s="47">
        <f>H30+J29</f>
        <v>0</v>
      </c>
    </row>
    <row r="31" spans="5:10">
      <c r="E31" s="9"/>
      <c r="F31" s="7"/>
      <c r="G31" s="9"/>
      <c r="H31" s="7"/>
      <c r="I31" s="9"/>
      <c r="J31" s="7"/>
    </row>
    <row r="32" spans="5:10">
      <c r="E32" s="9"/>
      <c r="F32" s="7"/>
      <c r="G32" s="9"/>
      <c r="H32" s="7"/>
      <c r="I32" s="9"/>
      <c r="J32" s="7"/>
    </row>
  </sheetData>
  <sheetProtection algorithmName="SHA-512" hashValue="FyohURoeenAdQRCW7/kGtAqM0v8sxj+JkPAaxsv4H6e0JI6KWShW6pqxfMhHessIFG+Qk3bL9wncZ7mGUHUQCg==" saltValue="sI5Q0DLtqto6CatQM2DbiQ==" spinCount="100000" sheet="1" objects="1"/>
  <protectedRanges>
    <protectedRange sqref="I8:I18 I20:I28 G8:G18 G20:G28 E8:E18 E20:E28" name="Rango1"/>
  </protectedRanges>
  <mergeCells count="13">
    <mergeCell ref="A3:D3"/>
    <mergeCell ref="A4:D4"/>
    <mergeCell ref="A5:D5"/>
    <mergeCell ref="E6:F6"/>
    <mergeCell ref="G6:H6"/>
    <mergeCell ref="I6:J6"/>
    <mergeCell ref="A29:B29"/>
    <mergeCell ref="A30:D30"/>
    <mergeCell ref="A6:A7"/>
    <mergeCell ref="B6:B7"/>
    <mergeCell ref="C6:C7"/>
    <mergeCell ref="D6:D7"/>
    <mergeCell ref="E3:J5"/>
  </mergeCells>
  <conditionalFormatting sqref="E9:J10 E15:J16 E12:J13 E18:J18 E20:J20 E22:J23 E28:J28 E25:J26">
    <cfRule type="cellIs" dxfId="16" priority="1" operator="greaterThan">
      <formula>0</formula>
    </cfRule>
  </conditionalFormatting>
  <conditionalFormatting sqref="K9:K10 K12:K13 K15:K16 K22:K23 K18:K20 K25:K26 K28">
    <cfRule type="cellIs" dxfId="17" priority="20" operator="equal">
      <formula>1</formula>
    </cfRule>
  </conditionalFormatting>
  <dataValidations count="1">
    <dataValidation type="list" allowBlank="1" showInputMessage="1" showErrorMessage="1" sqref="A18 A19 A8:A17 A20:A23 A24:A28">
      <formula1>COMPUTO!$A$7:$A87</formula1>
    </dataValidation>
  </dataValidations>
  <printOptions horizontalCentered="1"/>
  <pageMargins left="0.196850393700787" right="0.196850393700787" top="0.196850393700787" bottom="0.196850393700787" header="0.31496062992126" footer="0.31496062992126"/>
  <pageSetup paperSize="9" scale="5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2:K4"/>
  <sheetViews>
    <sheetView workbookViewId="0">
      <selection activeCell="O26" sqref="O26"/>
    </sheetView>
  </sheetViews>
  <sheetFormatPr defaultColWidth="11" defaultRowHeight="15" outlineLevelRow="3"/>
  <sheetData>
    <row r="2" ht="16.5" spans="1:11">
      <c r="A2" s="5" t="str">
        <f>'PLAN DE AVANCE'!A3:D3</f>
        <v>Obra: 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6.5" spans="1:11">
      <c r="A3" s="5" t="str">
        <f>'PLAN DE AVANCE'!A4:D4</f>
        <v>Fecha: 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16.5" spans="1:11">
      <c r="A4" s="5" t="str">
        <f>'PLAN DE AVANCE'!A5:D5</f>
        <v>Contratista: </v>
      </c>
      <c r="B4" s="5"/>
      <c r="C4" s="5"/>
      <c r="D4" s="5"/>
      <c r="E4" s="5"/>
      <c r="F4" s="5"/>
      <c r="G4" s="5"/>
      <c r="H4" s="5"/>
      <c r="I4" s="5"/>
      <c r="J4" s="5"/>
      <c r="K4" s="5"/>
    </row>
  </sheetData>
  <sheetProtection algorithmName="SHA-512" hashValue="hNJVYOUn/OYvxjGTNJ3/tno8m6rbl+AegOEnOp9wadsYrBNfWxQhjGq9Q1rWblze1IMgNxvmD0cg/KGqn1vDPw==" saltValue="ZRfho9nq4VCQAExeZN3sSw==" spinCount="100000" sheet="1" objects="1"/>
  <mergeCells count="3">
    <mergeCell ref="A2:K2"/>
    <mergeCell ref="A3:K3"/>
    <mergeCell ref="A4:K4"/>
  </mergeCells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I19" sqref="I19"/>
    </sheetView>
  </sheetViews>
  <sheetFormatPr defaultColWidth="11" defaultRowHeight="15" outlineLevelRow="6" outlineLevelCol="3"/>
  <cols>
    <col min="1" max="1" width="5" customWidth="1"/>
    <col min="2" max="2" width="8.42857142857143" customWidth="1"/>
    <col min="3" max="3" width="12.7142857142857" customWidth="1"/>
    <col min="4" max="4" width="12.2857142857143" customWidth="1"/>
  </cols>
  <sheetData>
    <row r="1" spans="1:2">
      <c r="A1" s="1" t="s">
        <v>328</v>
      </c>
      <c r="B1" s="1" t="s">
        <v>329</v>
      </c>
    </row>
    <row r="2" spans="1:2">
      <c r="A2" s="1">
        <v>0</v>
      </c>
      <c r="B2" s="2">
        <v>0</v>
      </c>
    </row>
    <row r="3" spans="1:2">
      <c r="A3" s="1">
        <v>1</v>
      </c>
      <c r="B3" s="3" t="str">
        <f>'PLAN DE AVANCE'!E$30</f>
        <v/>
      </c>
    </row>
    <row r="4" spans="1:2">
      <c r="A4" s="1">
        <v>2</v>
      </c>
      <c r="B4" s="3" t="str">
        <f>'PLAN DE AVANCE'!G$30</f>
        <v/>
      </c>
    </row>
    <row r="5" spans="1:2">
      <c r="A5" s="1">
        <v>3</v>
      </c>
      <c r="B5" s="3" t="str">
        <f>'PLAN DE AVANCE'!I$30</f>
        <v/>
      </c>
    </row>
    <row r="7" spans="4:4">
      <c r="D7" s="4"/>
    </row>
  </sheetData>
  <sheetProtection algorithmName="SHA-512" hashValue="ZLzqp71E9nzyUto3ITNoD6p/2UFbW9Bzb5oz/OBDsh3kGkaWRFH/toFNpEQhyFcaN7Dn8RrkJrMEbukcF3JF2A==" saltValue="QABwscJ/alAnHxr0Ez7M3A==" spinCount="100000" sheet="1" objects="1"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1"/>
  <dimension ref="A1:AD38"/>
  <sheetViews>
    <sheetView workbookViewId="0">
      <selection activeCell="D19" sqref="D19"/>
    </sheetView>
  </sheetViews>
  <sheetFormatPr defaultColWidth="11" defaultRowHeight="15"/>
  <cols>
    <col min="1" max="1" width="12.7142857142857" style="1" customWidth="1"/>
    <col min="2" max="2" width="63.1428571428571" customWidth="1"/>
    <col min="3" max="3" width="4.14285714285714" style="1" customWidth="1"/>
    <col min="4" max="4" width="8.42857142857143" customWidth="1"/>
    <col min="9" max="9" width="29.1428571428571" customWidth="1"/>
    <col min="10" max="10" width="9.28571428571429" style="1" customWidth="1"/>
    <col min="11" max="11" width="8.28571428571429" style="1" customWidth="1"/>
    <col min="12" max="12" width="7.57142857142857" style="1" customWidth="1"/>
    <col min="13" max="13" width="9.85714285714286" style="1" customWidth="1"/>
    <col min="14" max="14" width="12.5714285714286" style="1" customWidth="1"/>
    <col min="15" max="15" width="9.28571428571429" style="1" customWidth="1"/>
    <col min="16" max="16" width="9" style="1" customWidth="1"/>
    <col min="17" max="17" width="11.5714285714286" style="1" customWidth="1"/>
    <col min="18" max="18" width="9.14285714285714" style="1" customWidth="1"/>
    <col min="19" max="19" width="10" customWidth="1"/>
    <col min="20" max="20" width="11" customWidth="1"/>
    <col min="21" max="21" width="10.1428571428571" customWidth="1"/>
    <col min="22" max="23" width="9" customWidth="1"/>
    <col min="24" max="24" width="16.2857142857143" customWidth="1"/>
    <col min="25" max="25" width="10.1428571428571" customWidth="1"/>
    <col min="26" max="27" width="9" customWidth="1"/>
    <col min="29" max="29" width="10.1428571428571" customWidth="1"/>
    <col min="30" max="30" width="14.1428571428571" customWidth="1"/>
  </cols>
  <sheetData>
    <row r="1" spans="1:2">
      <c r="A1" s="226" t="s">
        <v>44</v>
      </c>
      <c r="B1" s="227"/>
    </row>
    <row r="2" spans="1:2">
      <c r="A2" s="226" t="s">
        <v>45</v>
      </c>
      <c r="B2" s="227"/>
    </row>
    <row r="3" spans="1:2">
      <c r="A3" s="226" t="s">
        <v>46</v>
      </c>
      <c r="B3" s="227"/>
    </row>
    <row r="4" spans="1:2">
      <c r="A4" s="226" t="s">
        <v>47</v>
      </c>
      <c r="B4" s="227"/>
    </row>
    <row r="6" spans="1:4">
      <c r="A6" s="228" t="s">
        <v>6</v>
      </c>
      <c r="B6" s="229" t="s">
        <v>7</v>
      </c>
      <c r="C6" s="229" t="s">
        <v>8</v>
      </c>
      <c r="D6" s="229" t="s">
        <v>9</v>
      </c>
    </row>
    <row r="7" spans="1:4">
      <c r="A7" s="230">
        <v>1</v>
      </c>
      <c r="B7" s="231" t="s">
        <v>14</v>
      </c>
      <c r="C7" s="232"/>
      <c r="D7" s="233"/>
    </row>
    <row r="8" spans="1:21">
      <c r="A8" s="234" t="s">
        <v>15</v>
      </c>
      <c r="B8" s="235" t="s">
        <v>16</v>
      </c>
      <c r="C8" s="236" t="s">
        <v>17</v>
      </c>
      <c r="D8" s="237"/>
      <c r="T8" s="1"/>
      <c r="U8" s="1"/>
    </row>
    <row r="9" spans="1:21">
      <c r="A9" s="234" t="s">
        <v>18</v>
      </c>
      <c r="B9" s="235" t="s">
        <v>19</v>
      </c>
      <c r="C9" s="236" t="s">
        <v>17</v>
      </c>
      <c r="D9" s="237"/>
      <c r="T9" s="244"/>
      <c r="U9" s="243"/>
    </row>
    <row r="10" spans="1:21">
      <c r="A10" s="230">
        <v>2</v>
      </c>
      <c r="B10" s="231" t="s">
        <v>20</v>
      </c>
      <c r="C10" s="232"/>
      <c r="D10" s="233"/>
      <c r="T10" s="244"/>
      <c r="U10" s="243"/>
    </row>
    <row r="11" spans="1:21">
      <c r="A11" s="234">
        <v>2.1</v>
      </c>
      <c r="B11" s="235" t="s">
        <v>21</v>
      </c>
      <c r="C11" s="236" t="s">
        <v>22</v>
      </c>
      <c r="D11" s="237"/>
      <c r="U11" s="243"/>
    </row>
    <row r="12" spans="1:21">
      <c r="A12" s="234">
        <v>2.2</v>
      </c>
      <c r="B12" s="235" t="s">
        <v>23</v>
      </c>
      <c r="C12" s="236" t="s">
        <v>22</v>
      </c>
      <c r="D12" s="238"/>
      <c r="I12" s="1"/>
      <c r="U12" s="243"/>
    </row>
    <row r="13" spans="1:19">
      <c r="A13" s="230">
        <v>3</v>
      </c>
      <c r="B13" s="231" t="s">
        <v>24</v>
      </c>
      <c r="C13" s="232"/>
      <c r="D13" s="233"/>
      <c r="J13" s="242"/>
      <c r="L13" s="243"/>
      <c r="N13" s="243"/>
      <c r="S13" s="223"/>
    </row>
    <row r="14" spans="1:19">
      <c r="A14" s="234">
        <v>3.1</v>
      </c>
      <c r="B14" s="235" t="s">
        <v>25</v>
      </c>
      <c r="C14" s="236" t="s">
        <v>26</v>
      </c>
      <c r="D14" s="237"/>
      <c r="J14" s="242"/>
      <c r="K14" s="242"/>
      <c r="N14" s="243"/>
      <c r="S14" s="223"/>
    </row>
    <row r="15" spans="1:19">
      <c r="A15" s="234">
        <v>3.2</v>
      </c>
      <c r="B15" s="235" t="s">
        <v>27</v>
      </c>
      <c r="C15" s="236" t="s">
        <v>28</v>
      </c>
      <c r="D15" s="238"/>
      <c r="J15" s="242"/>
      <c r="K15" s="242"/>
      <c r="L15" s="242"/>
      <c r="N15" s="243"/>
      <c r="S15" s="223"/>
    </row>
    <row r="16" spans="1:14">
      <c r="A16" s="230">
        <v>4</v>
      </c>
      <c r="B16" s="231" t="s">
        <v>29</v>
      </c>
      <c r="C16" s="232"/>
      <c r="D16" s="233"/>
      <c r="J16" s="242"/>
      <c r="K16" s="242"/>
      <c r="N16" s="243"/>
    </row>
    <row r="17" ht="24" spans="1:19">
      <c r="A17" s="234">
        <v>4.1</v>
      </c>
      <c r="B17" s="239" t="s">
        <v>30</v>
      </c>
      <c r="C17" s="236" t="s">
        <v>22</v>
      </c>
      <c r="D17" s="238"/>
      <c r="J17" s="242"/>
      <c r="N17" s="243"/>
      <c r="R17" s="245"/>
      <c r="S17" s="246"/>
    </row>
    <row r="18" spans="1:14">
      <c r="A18" s="230">
        <v>4.2</v>
      </c>
      <c r="B18" s="231" t="s">
        <v>31</v>
      </c>
      <c r="C18" s="232"/>
      <c r="D18" s="233"/>
      <c r="J18" s="242"/>
      <c r="K18" s="242"/>
      <c r="N18" s="243"/>
    </row>
    <row r="19" spans="1:14">
      <c r="A19" s="234" t="s">
        <v>32</v>
      </c>
      <c r="B19" s="235" t="s">
        <v>33</v>
      </c>
      <c r="C19" s="236" t="s">
        <v>22</v>
      </c>
      <c r="D19" s="238"/>
      <c r="N19" s="243"/>
    </row>
    <row r="20" spans="1:21">
      <c r="A20" s="230">
        <v>5</v>
      </c>
      <c r="B20" s="231" t="s">
        <v>34</v>
      </c>
      <c r="C20" s="232"/>
      <c r="D20" s="233"/>
      <c r="R20" s="247"/>
      <c r="S20" s="247"/>
      <c r="T20" s="247"/>
      <c r="U20" s="247"/>
    </row>
    <row r="21" spans="1:24">
      <c r="A21" s="240">
        <v>5.1</v>
      </c>
      <c r="B21" s="235" t="s">
        <v>35</v>
      </c>
      <c r="C21" s="236" t="s">
        <v>22</v>
      </c>
      <c r="D21" s="238"/>
      <c r="R21" s="150"/>
      <c r="S21" s="150"/>
      <c r="T21" s="248"/>
      <c r="U21" s="248"/>
      <c r="X21" s="249"/>
    </row>
    <row r="22" spans="1:24">
      <c r="A22" s="240">
        <v>5.2</v>
      </c>
      <c r="B22" s="235" t="s">
        <v>36</v>
      </c>
      <c r="C22" s="236" t="s">
        <v>28</v>
      </c>
      <c r="D22" s="237"/>
      <c r="R22" s="150"/>
      <c r="S22" s="150"/>
      <c r="T22" s="248"/>
      <c r="U22" s="248"/>
      <c r="X22" s="249"/>
    </row>
    <row r="23" spans="1:24">
      <c r="A23" s="230">
        <v>6</v>
      </c>
      <c r="B23" s="231" t="s">
        <v>37</v>
      </c>
      <c r="C23" s="232"/>
      <c r="D23" s="233"/>
      <c r="R23" s="250"/>
      <c r="S23" s="250"/>
      <c r="T23" s="250"/>
      <c r="U23" s="251"/>
      <c r="X23" s="249"/>
    </row>
    <row r="24" spans="1:24">
      <c r="A24" s="234">
        <v>6.1</v>
      </c>
      <c r="B24" s="235" t="s">
        <v>38</v>
      </c>
      <c r="C24" s="236" t="s">
        <v>22</v>
      </c>
      <c r="D24" s="238"/>
      <c r="R24" s="250"/>
      <c r="S24" s="250"/>
      <c r="T24" s="250"/>
      <c r="U24" s="251"/>
      <c r="X24" s="249"/>
    </row>
    <row r="25" spans="1:24">
      <c r="A25" s="234">
        <v>6.2</v>
      </c>
      <c r="B25" s="235" t="s">
        <v>39</v>
      </c>
      <c r="C25" s="236" t="s">
        <v>22</v>
      </c>
      <c r="D25" s="241"/>
      <c r="R25" s="247"/>
      <c r="S25" s="247"/>
      <c r="T25" s="247"/>
      <c r="U25" s="252"/>
      <c r="X25" s="249"/>
    </row>
    <row r="26" spans="1:24">
      <c r="A26" s="230">
        <v>7</v>
      </c>
      <c r="B26" s="231" t="s">
        <v>40</v>
      </c>
      <c r="C26" s="232"/>
      <c r="D26" s="233"/>
      <c r="R26" s="247"/>
      <c r="S26" s="247"/>
      <c r="T26" s="247"/>
      <c r="U26" s="252"/>
      <c r="X26" s="249"/>
    </row>
    <row r="27" spans="1:4">
      <c r="A27" s="234">
        <v>7.1</v>
      </c>
      <c r="B27" s="235" t="s">
        <v>41</v>
      </c>
      <c r="C27" s="236" t="s">
        <v>17</v>
      </c>
      <c r="D27" s="237"/>
    </row>
    <row r="28" spans="19:29"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4:30">
      <c r="N29" s="224"/>
      <c r="O29" s="1"/>
      <c r="P29" s="224"/>
      <c r="Q29" s="253"/>
      <c r="R29" s="1"/>
      <c r="S29" s="1"/>
      <c r="T29" s="224"/>
      <c r="U29" s="1"/>
      <c r="V29" s="1"/>
      <c r="W29" s="1"/>
      <c r="X29" s="1"/>
      <c r="Y29" s="1"/>
      <c r="Z29" s="1"/>
      <c r="AA29" s="1"/>
      <c r="AB29" s="1"/>
      <c r="AC29" s="1"/>
      <c r="AD29" s="255"/>
    </row>
    <row r="30" spans="16:30">
      <c r="P30" s="2"/>
      <c r="Q30" s="254"/>
      <c r="R30" s="1"/>
      <c r="S30"/>
      <c r="T30"/>
      <c r="U30"/>
      <c r="V30"/>
      <c r="W30"/>
      <c r="X30"/>
      <c r="Y30"/>
      <c r="Z30"/>
      <c r="AA30"/>
      <c r="AB30"/>
      <c r="AC30"/>
      <c r="AD30" s="254"/>
    </row>
    <row r="31" spans="16:30">
      <c r="P31" s="2"/>
      <c r="Q31" s="254"/>
      <c r="R31" s="1"/>
      <c r="S31"/>
      <c r="T31"/>
      <c r="U31"/>
      <c r="V31"/>
      <c r="W31"/>
      <c r="X31"/>
      <c r="Y31"/>
      <c r="Z31"/>
      <c r="AA31"/>
      <c r="AB31"/>
      <c r="AC31"/>
      <c r="AD31" s="254"/>
    </row>
    <row r="34" spans="20:22">
      <c r="T34" s="1"/>
      <c r="U34" s="1"/>
      <c r="V34" s="1"/>
    </row>
    <row r="35" spans="19:23">
      <c r="S35" s="1"/>
      <c r="T35" s="1"/>
      <c r="U35" s="1"/>
      <c r="V35" s="1"/>
      <c r="W35" s="1"/>
    </row>
    <row r="36" spans="19:21">
      <c r="S36" s="1"/>
      <c r="T36" s="1"/>
      <c r="U36" s="1"/>
    </row>
    <row r="37" spans="19:21">
      <c r="S37" s="1"/>
      <c r="T37" s="1"/>
      <c r="U37" s="1"/>
    </row>
    <row r="38" spans="23:23">
      <c r="W38" s="1"/>
    </row>
  </sheetData>
  <sheetProtection algorithmName="SHA-512" hashValue="mBkrrpoXl/uxIT23B2ElbMcyyEyGwd2qkoCCavQhj3TyCM4mbjkZstc7TXUtNsQV259iCebwAJtePv4RpCpo4w==" saltValue="ba/doP6Vs8hEbcEADCyLFw==" spinCount="100000" sheet="1" objects="1"/>
  <protectedRanges>
    <protectedRange sqref="B1:B4 D8:D9 D11:D12 D14:D15 D17 D19 D21:D22 D24 D25 D27" name="Rango2"/>
  </protectedRanges>
  <mergeCells count="12">
    <mergeCell ref="I12:N12"/>
    <mergeCell ref="R23:T23"/>
    <mergeCell ref="R24:T24"/>
    <mergeCell ref="R25:T25"/>
    <mergeCell ref="R26:T26"/>
    <mergeCell ref="R28:U28"/>
    <mergeCell ref="V28:Y28"/>
    <mergeCell ref="Z28:AC28"/>
    <mergeCell ref="J34:L34"/>
    <mergeCell ref="M34:O34"/>
    <mergeCell ref="P34:R34"/>
    <mergeCell ref="T34:V34"/>
  </mergeCells>
  <dataValidations count="2">
    <dataValidation type="list" allowBlank="1" showInputMessage="1" showErrorMessage="1" sqref="C17 C19 C27 C8:C9 C11:C12 C14:C15 C21:C22 C24:C25">
      <formula1>UNI</formula1>
    </dataValidation>
    <dataValidation type="list" allowBlank="1" showInputMessage="1" showErrorMessage="1" sqref="K36:K37 N36:N37 Q36:Q37 S30:S31 T36:T37 W30:W31 AA30:AA31">
      <formula1>$S$9:$S$12</formula1>
    </dataValidation>
  </dataValidations>
  <pageMargins left="0.7" right="0.7" top="0.75" bottom="0.75" header="0.3" footer="0.3"/>
  <pageSetup paperSize="1" orientation="portrait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2"/>
  <dimension ref="A1:D21"/>
  <sheetViews>
    <sheetView workbookViewId="0">
      <selection activeCell="B22" sqref="B22"/>
    </sheetView>
  </sheetViews>
  <sheetFormatPr defaultColWidth="11" defaultRowHeight="15" outlineLevelCol="3"/>
  <cols>
    <col min="1" max="2" width="20" style="1" customWidth="1"/>
    <col min="4" max="4" width="17.1428571428571" customWidth="1"/>
  </cols>
  <sheetData>
    <row r="1" spans="1:4">
      <c r="A1" s="1" t="s">
        <v>48</v>
      </c>
      <c r="B1" s="1" t="s">
        <v>49</v>
      </c>
      <c r="D1" s="1" t="s">
        <v>50</v>
      </c>
    </row>
    <row r="2" spans="1:4">
      <c r="A2" s="1" t="s">
        <v>51</v>
      </c>
      <c r="B2" s="1" t="s">
        <v>51</v>
      </c>
      <c r="D2" s="1" t="s">
        <v>52</v>
      </c>
    </row>
    <row r="3" spans="1:4">
      <c r="A3" s="1" t="s">
        <v>53</v>
      </c>
      <c r="B3" s="1" t="s">
        <v>53</v>
      </c>
      <c r="D3" s="1" t="s">
        <v>54</v>
      </c>
    </row>
    <row r="4" spans="1:4">
      <c r="A4" s="1" t="s">
        <v>17</v>
      </c>
      <c r="B4" s="1" t="s">
        <v>55</v>
      </c>
      <c r="D4" s="1" t="s">
        <v>56</v>
      </c>
    </row>
    <row r="5" spans="1:4">
      <c r="A5" s="1" t="s">
        <v>57</v>
      </c>
      <c r="B5" s="1" t="s">
        <v>58</v>
      </c>
      <c r="D5" s="1" t="s">
        <v>59</v>
      </c>
    </row>
    <row r="6" spans="1:2">
      <c r="A6" s="1" t="s">
        <v>60</v>
      </c>
      <c r="B6" s="1" t="s">
        <v>61</v>
      </c>
    </row>
    <row r="7" spans="1:2">
      <c r="A7" s="1" t="s">
        <v>62</v>
      </c>
      <c r="B7" s="1" t="s">
        <v>63</v>
      </c>
    </row>
    <row r="8" spans="1:2">
      <c r="A8" s="1" t="s">
        <v>64</v>
      </c>
      <c r="B8" s="1" t="s">
        <v>65</v>
      </c>
    </row>
    <row r="9" spans="1:2">
      <c r="A9" s="1" t="s">
        <v>66</v>
      </c>
      <c r="B9" s="1" t="s">
        <v>67</v>
      </c>
    </row>
    <row r="10" spans="1:2">
      <c r="A10" s="224" t="s">
        <v>68</v>
      </c>
      <c r="B10" s="1" t="s">
        <v>69</v>
      </c>
    </row>
    <row r="11" spans="1:2">
      <c r="A11" s="1" t="s">
        <v>70</v>
      </c>
      <c r="B11" s="1" t="s">
        <v>71</v>
      </c>
    </row>
    <row r="12" spans="1:2">
      <c r="A12" s="1" t="s">
        <v>72</v>
      </c>
      <c r="B12" s="1" t="s">
        <v>72</v>
      </c>
    </row>
    <row r="13" spans="1:2">
      <c r="A13" s="1" t="s">
        <v>73</v>
      </c>
      <c r="B13" s="1" t="s">
        <v>74</v>
      </c>
    </row>
    <row r="14" spans="1:2">
      <c r="A14" s="1" t="s">
        <v>22</v>
      </c>
      <c r="B14" s="1" t="s">
        <v>75</v>
      </c>
    </row>
    <row r="15" spans="1:2">
      <c r="A15" s="1" t="s">
        <v>26</v>
      </c>
      <c r="B15" s="1" t="s">
        <v>76</v>
      </c>
    </row>
    <row r="16" spans="1:2">
      <c r="A16" s="1" t="s">
        <v>77</v>
      </c>
      <c r="B16" s="1" t="s">
        <v>78</v>
      </c>
    </row>
    <row r="17" spans="1:2">
      <c r="A17" s="1" t="s">
        <v>79</v>
      </c>
      <c r="B17" s="1" t="s">
        <v>80</v>
      </c>
    </row>
    <row r="18" spans="1:2">
      <c r="A18" s="1" t="s">
        <v>81</v>
      </c>
      <c r="B18" s="1" t="s">
        <v>82</v>
      </c>
    </row>
    <row r="19" spans="1:2">
      <c r="A19" s="1" t="s">
        <v>28</v>
      </c>
      <c r="B19" s="1" t="s">
        <v>83</v>
      </c>
    </row>
    <row r="20" spans="1:2">
      <c r="A20" s="1" t="s">
        <v>84</v>
      </c>
      <c r="B20" s="1" t="s">
        <v>84</v>
      </c>
    </row>
    <row r="21" spans="1:2">
      <c r="A21" s="225" t="s">
        <v>85</v>
      </c>
      <c r="B21" s="225" t="s">
        <v>86</v>
      </c>
    </row>
  </sheetData>
  <sheetProtection password="DEC4" sheet="1" objects="1" scenarios="1"/>
  <pageMargins left="0.7" right="0.7" top="0.75" bottom="0.75" header="0.3" footer="0.3"/>
  <pageSetup paperSize="9" orientation="portrait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3"/>
  <dimension ref="A1:R130"/>
  <sheetViews>
    <sheetView topLeftCell="A106" workbookViewId="0">
      <selection activeCell="J125" sqref="J125"/>
    </sheetView>
  </sheetViews>
  <sheetFormatPr defaultColWidth="11" defaultRowHeight="15"/>
  <cols>
    <col min="1" max="1" width="17.1428571428571" customWidth="1"/>
    <col min="2" max="2" width="29.5714285714286" customWidth="1"/>
    <col min="3" max="3" width="12.8571428571429" customWidth="1"/>
    <col min="4" max="4" width="14.1428571428571" customWidth="1"/>
    <col min="5" max="5" width="28.1428571428571" customWidth="1"/>
    <col min="11" max="11" width="12.5714285714286" customWidth="1"/>
    <col min="14" max="14" width="12.5714285714286" customWidth="1"/>
  </cols>
  <sheetData>
    <row r="1" ht="16.5" spans="1:5">
      <c r="A1" s="210" t="s">
        <v>87</v>
      </c>
      <c r="B1" s="211"/>
      <c r="C1" s="211"/>
      <c r="D1" s="211"/>
      <c r="E1" s="212"/>
    </row>
    <row r="2" ht="30" spans="1:6">
      <c r="A2" s="213" t="s">
        <v>88</v>
      </c>
      <c r="B2" s="213" t="s">
        <v>89</v>
      </c>
      <c r="C2" s="214" t="s">
        <v>90</v>
      </c>
      <c r="D2" s="213" t="s">
        <v>10</v>
      </c>
      <c r="E2" s="213" t="s">
        <v>91</v>
      </c>
      <c r="F2" s="54"/>
    </row>
    <row r="3" spans="1:5">
      <c r="A3" s="215"/>
      <c r="B3" s="216"/>
      <c r="C3" s="217"/>
      <c r="D3" s="218"/>
      <c r="E3" s="216"/>
    </row>
    <row r="4" spans="1:5">
      <c r="A4" s="215"/>
      <c r="B4" s="216"/>
      <c r="C4" s="219"/>
      <c r="D4" s="218"/>
      <c r="E4" s="216"/>
    </row>
    <row r="5" spans="1:5">
      <c r="A5" s="215"/>
      <c r="B5" s="216"/>
      <c r="C5" s="217"/>
      <c r="D5" s="218"/>
      <c r="E5" s="216"/>
    </row>
    <row r="6" spans="1:5">
      <c r="A6" s="215"/>
      <c r="B6" s="216"/>
      <c r="C6" s="217"/>
      <c r="D6" s="218"/>
      <c r="E6" s="216"/>
    </row>
    <row r="7" spans="1:5">
      <c r="A7" s="215"/>
      <c r="B7" s="216"/>
      <c r="C7" s="219"/>
      <c r="D7" s="218"/>
      <c r="E7" s="216"/>
    </row>
    <row r="8" spans="1:5">
      <c r="A8" s="215"/>
      <c r="B8" s="216"/>
      <c r="C8" s="217"/>
      <c r="D8" s="218"/>
      <c r="E8" s="216"/>
    </row>
    <row r="9" spans="1:12">
      <c r="A9" s="215"/>
      <c r="B9" s="216"/>
      <c r="C9" s="217"/>
      <c r="D9" s="218"/>
      <c r="E9" s="216"/>
      <c r="L9" s="110"/>
    </row>
    <row r="10" spans="1:12">
      <c r="A10" s="215"/>
      <c r="B10" s="216"/>
      <c r="C10" s="219"/>
      <c r="D10" s="220"/>
      <c r="E10" s="216"/>
      <c r="L10" s="110"/>
    </row>
    <row r="11" spans="1:12">
      <c r="A11" s="215"/>
      <c r="B11" s="216"/>
      <c r="C11" s="217"/>
      <c r="D11" s="218"/>
      <c r="E11" s="216"/>
      <c r="L11" s="110"/>
    </row>
    <row r="12" spans="1:18">
      <c r="A12" s="215"/>
      <c r="B12" s="216"/>
      <c r="C12" s="217"/>
      <c r="D12" s="218"/>
      <c r="E12" s="216"/>
      <c r="R12" s="223"/>
    </row>
    <row r="13" spans="1:5">
      <c r="A13" s="215"/>
      <c r="B13" s="216"/>
      <c r="C13" s="219"/>
      <c r="D13" s="220"/>
      <c r="E13" s="216"/>
    </row>
    <row r="14" spans="1:5">
      <c r="A14" s="215"/>
      <c r="B14" s="216"/>
      <c r="C14" s="219"/>
      <c r="D14" s="220"/>
      <c r="E14" s="216"/>
    </row>
    <row r="15" spans="1:5">
      <c r="A15" s="215"/>
      <c r="B15" s="216"/>
      <c r="C15" s="217"/>
      <c r="D15" s="218"/>
      <c r="E15" s="216"/>
    </row>
    <row r="16" spans="1:5">
      <c r="A16" s="215"/>
      <c r="B16" s="216"/>
      <c r="C16" s="217"/>
      <c r="D16" s="218"/>
      <c r="E16" s="216"/>
    </row>
    <row r="17" spans="1:5">
      <c r="A17" s="215"/>
      <c r="B17" s="216"/>
      <c r="C17" s="217"/>
      <c r="D17" s="218"/>
      <c r="E17" s="216"/>
    </row>
    <row r="18" spans="1:5">
      <c r="A18" s="215"/>
      <c r="B18" s="216"/>
      <c r="C18" s="217"/>
      <c r="D18" s="218"/>
      <c r="E18" s="216"/>
    </row>
    <row r="19" spans="1:5">
      <c r="A19" s="215"/>
      <c r="B19" s="216"/>
      <c r="C19" s="217"/>
      <c r="D19" s="218"/>
      <c r="E19" s="216"/>
    </row>
    <row r="20" spans="1:5">
      <c r="A20" s="215"/>
      <c r="B20" s="216"/>
      <c r="C20" s="217"/>
      <c r="D20" s="218"/>
      <c r="E20" s="216"/>
    </row>
    <row r="21" spans="1:5">
      <c r="A21" s="215"/>
      <c r="B21" s="216"/>
      <c r="C21" s="217"/>
      <c r="D21" s="218"/>
      <c r="E21" s="216"/>
    </row>
    <row r="22" spans="1:5">
      <c r="A22" s="215"/>
      <c r="B22" s="216"/>
      <c r="C22" s="217"/>
      <c r="D22" s="218"/>
      <c r="E22" s="216"/>
    </row>
    <row r="23" spans="1:11">
      <c r="A23" s="215"/>
      <c r="B23" s="216"/>
      <c r="C23" s="217"/>
      <c r="D23" s="218"/>
      <c r="E23" s="216"/>
      <c r="J23" s="222"/>
      <c r="K23" s="110"/>
    </row>
    <row r="24" spans="1:11">
      <c r="A24" s="215"/>
      <c r="B24" s="216"/>
      <c r="C24" s="217"/>
      <c r="D24" s="218"/>
      <c r="E24" s="216"/>
      <c r="J24" s="222"/>
      <c r="K24" s="110"/>
    </row>
    <row r="25" spans="1:11">
      <c r="A25" s="215"/>
      <c r="B25" s="216"/>
      <c r="C25" s="217"/>
      <c r="D25" s="218"/>
      <c r="E25" s="216"/>
      <c r="J25" s="222"/>
      <c r="K25" s="110"/>
    </row>
    <row r="26" spans="1:5">
      <c r="A26" s="215"/>
      <c r="B26" s="216"/>
      <c r="C26" s="217"/>
      <c r="D26" s="218"/>
      <c r="E26" s="216"/>
    </row>
    <row r="27" spans="1:5">
      <c r="A27" s="215"/>
      <c r="B27" s="216"/>
      <c r="C27" s="217"/>
      <c r="D27" s="218"/>
      <c r="E27" s="216"/>
    </row>
    <row r="28" spans="1:5">
      <c r="A28" s="215"/>
      <c r="B28" s="216"/>
      <c r="C28" s="217"/>
      <c r="D28" s="218"/>
      <c r="E28" s="216"/>
    </row>
    <row r="29" spans="1:5">
      <c r="A29" s="215"/>
      <c r="B29" s="216"/>
      <c r="C29" s="217"/>
      <c r="D29" s="218"/>
      <c r="E29" s="216"/>
    </row>
    <row r="30" spans="1:5">
      <c r="A30" s="215"/>
      <c r="B30" s="216"/>
      <c r="C30" s="217"/>
      <c r="D30" s="218"/>
      <c r="E30" s="216"/>
    </row>
    <row r="31" spans="1:5">
      <c r="A31" s="215"/>
      <c r="B31" s="216"/>
      <c r="C31" s="217"/>
      <c r="D31" s="218"/>
      <c r="E31" s="216"/>
    </row>
    <row r="32" spans="1:5">
      <c r="A32" s="215"/>
      <c r="B32" s="216"/>
      <c r="C32" s="217"/>
      <c r="D32" s="218"/>
      <c r="E32" s="216"/>
    </row>
    <row r="33" spans="1:5">
      <c r="A33" s="215"/>
      <c r="B33" s="216"/>
      <c r="C33" s="217"/>
      <c r="D33" s="218"/>
      <c r="E33" s="216"/>
    </row>
    <row r="34" spans="1:5">
      <c r="A34" s="215"/>
      <c r="B34" s="221"/>
      <c r="C34" s="217"/>
      <c r="D34" s="218"/>
      <c r="E34" s="216"/>
    </row>
    <row r="35" spans="1:5">
      <c r="A35" s="215"/>
      <c r="B35" s="216"/>
      <c r="C35" s="217"/>
      <c r="D35" s="218"/>
      <c r="E35" s="216"/>
    </row>
    <row r="36" spans="1:5">
      <c r="A36" s="215"/>
      <c r="B36" s="216"/>
      <c r="C36" s="217"/>
      <c r="D36" s="218"/>
      <c r="E36" s="216"/>
    </row>
    <row r="37" spans="1:5">
      <c r="A37" s="215"/>
      <c r="B37" s="216"/>
      <c r="C37" s="217"/>
      <c r="D37" s="218"/>
      <c r="E37" s="216"/>
    </row>
    <row r="38" spans="1:5">
      <c r="A38" s="215"/>
      <c r="B38" s="216"/>
      <c r="C38" s="217"/>
      <c r="D38" s="218"/>
      <c r="E38" s="216"/>
    </row>
    <row r="39" spans="1:5">
      <c r="A39" s="215"/>
      <c r="B39" s="216"/>
      <c r="C39" s="217"/>
      <c r="D39" s="218"/>
      <c r="E39" s="216"/>
    </row>
    <row r="40" spans="1:5">
      <c r="A40" s="215"/>
      <c r="B40" s="216"/>
      <c r="C40" s="217"/>
      <c r="D40" s="218"/>
      <c r="E40" s="216"/>
    </row>
    <row r="41" spans="1:5">
      <c r="A41" s="215"/>
      <c r="B41" s="216"/>
      <c r="C41" s="217"/>
      <c r="D41" s="218"/>
      <c r="E41" s="216"/>
    </row>
    <row r="42" spans="1:5">
      <c r="A42" s="215"/>
      <c r="B42" s="216"/>
      <c r="C42" s="217"/>
      <c r="D42" s="218"/>
      <c r="E42" s="216"/>
    </row>
    <row r="43" spans="1:5">
      <c r="A43" s="215"/>
      <c r="B43" s="216"/>
      <c r="C43" s="217"/>
      <c r="D43" s="218"/>
      <c r="E43" s="216"/>
    </row>
    <row r="44" spans="1:5">
      <c r="A44" s="215"/>
      <c r="B44" s="216"/>
      <c r="C44" s="217"/>
      <c r="D44" s="218"/>
      <c r="E44" s="216"/>
    </row>
    <row r="45" spans="1:5">
      <c r="A45" s="215"/>
      <c r="B45" s="216"/>
      <c r="C45" s="217"/>
      <c r="D45" s="218"/>
      <c r="E45" s="216"/>
    </row>
    <row r="46" spans="1:5">
      <c r="A46" s="215"/>
      <c r="B46" s="216"/>
      <c r="C46" s="217"/>
      <c r="D46" s="218"/>
      <c r="E46" s="216"/>
    </row>
    <row r="47" spans="1:5">
      <c r="A47" s="215"/>
      <c r="B47" s="216"/>
      <c r="C47" s="217"/>
      <c r="D47" s="218"/>
      <c r="E47" s="216"/>
    </row>
    <row r="48" spans="1:5">
      <c r="A48" s="215"/>
      <c r="B48" s="216"/>
      <c r="C48" s="217"/>
      <c r="D48" s="218"/>
      <c r="E48" s="216"/>
    </row>
    <row r="49" spans="1:5">
      <c r="A49" s="215"/>
      <c r="B49" s="216"/>
      <c r="C49" s="217"/>
      <c r="D49" s="218"/>
      <c r="E49" s="216"/>
    </row>
    <row r="50" spans="1:5">
      <c r="A50" s="215"/>
      <c r="B50" s="216"/>
      <c r="C50" s="217"/>
      <c r="D50" s="218"/>
      <c r="E50" s="216"/>
    </row>
    <row r="51" spans="1:5">
      <c r="A51" s="215"/>
      <c r="B51" s="216"/>
      <c r="C51" s="217"/>
      <c r="D51" s="218"/>
      <c r="E51" s="216"/>
    </row>
    <row r="52" spans="1:5">
      <c r="A52" s="215"/>
      <c r="B52" s="216"/>
      <c r="C52" s="217"/>
      <c r="D52" s="218"/>
      <c r="E52" s="216"/>
    </row>
    <row r="53" spans="1:5">
      <c r="A53" s="215"/>
      <c r="B53" s="216"/>
      <c r="C53" s="217"/>
      <c r="D53" s="218"/>
      <c r="E53" s="216"/>
    </row>
    <row r="54" spans="1:5">
      <c r="A54" s="215"/>
      <c r="B54" s="216"/>
      <c r="C54" s="217"/>
      <c r="D54" s="218"/>
      <c r="E54" s="216"/>
    </row>
    <row r="55" spans="1:5">
      <c r="A55" s="215"/>
      <c r="B55" s="216"/>
      <c r="C55" s="217"/>
      <c r="D55" s="218"/>
      <c r="E55" s="216"/>
    </row>
    <row r="56" spans="1:5">
      <c r="A56" s="215"/>
      <c r="B56" s="216"/>
      <c r="C56" s="217"/>
      <c r="D56" s="218"/>
      <c r="E56" s="216"/>
    </row>
    <row r="57" spans="1:5">
      <c r="A57" s="215"/>
      <c r="B57" s="216"/>
      <c r="C57" s="217"/>
      <c r="D57" s="218"/>
      <c r="E57" s="216"/>
    </row>
    <row r="58" spans="1:5">
      <c r="A58" s="215"/>
      <c r="B58" s="216"/>
      <c r="C58" s="219"/>
      <c r="D58" s="218"/>
      <c r="E58" s="216"/>
    </row>
    <row r="59" spans="1:5">
      <c r="A59" s="215"/>
      <c r="B59" s="216"/>
      <c r="C59" s="219"/>
      <c r="D59" s="218"/>
      <c r="E59" s="216"/>
    </row>
    <row r="60" spans="1:5">
      <c r="A60" s="215"/>
      <c r="B60" s="216"/>
      <c r="C60" s="217"/>
      <c r="D60" s="218"/>
      <c r="E60" s="216"/>
    </row>
    <row r="61" spans="1:5">
      <c r="A61" s="215"/>
      <c r="B61" s="216"/>
      <c r="C61" s="217"/>
      <c r="D61" s="218"/>
      <c r="E61" s="216"/>
    </row>
    <row r="62" spans="1:5">
      <c r="A62" s="215"/>
      <c r="B62" s="216"/>
      <c r="C62" s="219"/>
      <c r="D62" s="218"/>
      <c r="E62" s="216"/>
    </row>
    <row r="63" spans="1:5">
      <c r="A63" s="215"/>
      <c r="B63" s="216"/>
      <c r="C63" s="217"/>
      <c r="D63" s="218"/>
      <c r="E63" s="216"/>
    </row>
    <row r="64" spans="1:5">
      <c r="A64" s="215"/>
      <c r="B64" s="216"/>
      <c r="C64" s="217"/>
      <c r="D64" s="218"/>
      <c r="E64" s="216"/>
    </row>
    <row r="65" spans="1:5">
      <c r="A65" s="215"/>
      <c r="B65" s="216"/>
      <c r="C65" s="217"/>
      <c r="D65" s="218"/>
      <c r="E65" s="216"/>
    </row>
    <row r="66" spans="1:5">
      <c r="A66" s="215"/>
      <c r="B66" s="216"/>
      <c r="C66" s="217"/>
      <c r="D66" s="218"/>
      <c r="E66" s="216"/>
    </row>
    <row r="67" spans="1:5">
      <c r="A67" s="215"/>
      <c r="B67" s="216"/>
      <c r="C67" s="217"/>
      <c r="D67" s="218"/>
      <c r="E67" s="216"/>
    </row>
    <row r="68" spans="1:5">
      <c r="A68" s="215"/>
      <c r="B68" s="216"/>
      <c r="C68" s="217"/>
      <c r="D68" s="218"/>
      <c r="E68" s="216"/>
    </row>
    <row r="69" spans="1:11">
      <c r="A69" s="215"/>
      <c r="B69" s="216"/>
      <c r="C69" s="217"/>
      <c r="D69" s="218"/>
      <c r="E69" s="216"/>
      <c r="K69" s="107"/>
    </row>
    <row r="70" spans="1:5">
      <c r="A70" s="215"/>
      <c r="B70" s="216"/>
      <c r="C70" s="217"/>
      <c r="D70" s="218"/>
      <c r="E70" s="216"/>
    </row>
    <row r="71" spans="1:14">
      <c r="A71" s="215"/>
      <c r="B71" s="216"/>
      <c r="C71" s="217"/>
      <c r="D71" s="218"/>
      <c r="E71" s="216"/>
      <c r="N71" s="107"/>
    </row>
    <row r="72" spans="1:14">
      <c r="A72" s="215"/>
      <c r="B72" s="216"/>
      <c r="C72" s="217"/>
      <c r="D72" s="218"/>
      <c r="E72" s="216"/>
      <c r="N72" s="109"/>
    </row>
    <row r="73" spans="1:14">
      <c r="A73" s="215"/>
      <c r="B73" s="216"/>
      <c r="C73" s="217"/>
      <c r="D73" s="218"/>
      <c r="E73" s="216"/>
      <c r="N73" s="109"/>
    </row>
    <row r="74" spans="1:5">
      <c r="A74" s="215"/>
      <c r="B74" s="216"/>
      <c r="C74" s="217"/>
      <c r="D74" s="218"/>
      <c r="E74" s="216"/>
    </row>
    <row r="75" spans="1:5">
      <c r="A75" s="215"/>
      <c r="B75" s="216"/>
      <c r="C75" s="217"/>
      <c r="D75" s="218"/>
      <c r="E75" s="216"/>
    </row>
    <row r="76" spans="1:5">
      <c r="A76" s="215"/>
      <c r="B76" s="216"/>
      <c r="C76" s="217"/>
      <c r="D76" s="218"/>
      <c r="E76" s="216"/>
    </row>
    <row r="77" spans="1:5">
      <c r="A77" s="215"/>
      <c r="B77" s="216"/>
      <c r="C77" s="217"/>
      <c r="D77" s="218"/>
      <c r="E77" s="216"/>
    </row>
    <row r="78" spans="1:5">
      <c r="A78" s="215"/>
      <c r="B78" s="216"/>
      <c r="C78" s="217"/>
      <c r="D78" s="218"/>
      <c r="E78" s="216"/>
    </row>
    <row r="79" spans="1:5">
      <c r="A79" s="215"/>
      <c r="B79" s="216"/>
      <c r="C79" s="217"/>
      <c r="D79" s="218"/>
      <c r="E79" s="216"/>
    </row>
    <row r="80" spans="1:5">
      <c r="A80" s="215"/>
      <c r="B80" s="216"/>
      <c r="C80" s="217"/>
      <c r="D80" s="218"/>
      <c r="E80" s="216"/>
    </row>
    <row r="81" spans="1:5">
      <c r="A81" s="215"/>
      <c r="B81" s="216"/>
      <c r="C81" s="217"/>
      <c r="D81" s="218"/>
      <c r="E81" s="216"/>
    </row>
    <row r="82" spans="1:5">
      <c r="A82" s="215"/>
      <c r="B82" s="216"/>
      <c r="C82" s="217"/>
      <c r="D82" s="218"/>
      <c r="E82" s="216"/>
    </row>
    <row r="83" spans="1:5">
      <c r="A83" s="215"/>
      <c r="B83" s="216"/>
      <c r="C83" s="217"/>
      <c r="D83" s="218"/>
      <c r="E83" s="216"/>
    </row>
    <row r="84" spans="1:5">
      <c r="A84" s="215"/>
      <c r="B84" s="216"/>
      <c r="C84" s="217"/>
      <c r="D84" s="218"/>
      <c r="E84" s="216"/>
    </row>
    <row r="85" spans="1:5">
      <c r="A85" s="215"/>
      <c r="B85" s="216"/>
      <c r="C85" s="217"/>
      <c r="D85" s="218"/>
      <c r="E85" s="216"/>
    </row>
    <row r="86" spans="1:5">
      <c r="A86" s="215"/>
      <c r="B86" s="216"/>
      <c r="C86" s="217"/>
      <c r="D86" s="218"/>
      <c r="E86" s="216"/>
    </row>
    <row r="87" spans="1:5">
      <c r="A87" s="215"/>
      <c r="B87" s="216"/>
      <c r="C87" s="217"/>
      <c r="D87" s="218"/>
      <c r="E87" s="216"/>
    </row>
    <row r="88" spans="1:5">
      <c r="A88" s="215"/>
      <c r="B88" s="216"/>
      <c r="C88" s="217"/>
      <c r="D88" s="218"/>
      <c r="E88" s="216"/>
    </row>
    <row r="89" spans="1:5">
      <c r="A89" s="215"/>
      <c r="B89" s="216"/>
      <c r="C89" s="217"/>
      <c r="D89" s="218"/>
      <c r="E89" s="216"/>
    </row>
    <row r="90" spans="1:5">
      <c r="A90" s="215"/>
      <c r="B90" s="216"/>
      <c r="C90" s="217"/>
      <c r="D90" s="218"/>
      <c r="E90" s="216"/>
    </row>
    <row r="91" spans="1:5">
      <c r="A91" s="215"/>
      <c r="B91" s="216"/>
      <c r="C91" s="217"/>
      <c r="D91" s="218"/>
      <c r="E91" s="216"/>
    </row>
    <row r="92" spans="1:5">
      <c r="A92" s="215"/>
      <c r="B92" s="216"/>
      <c r="C92" s="217"/>
      <c r="D92" s="218"/>
      <c r="E92" s="216"/>
    </row>
    <row r="93" spans="1:5">
      <c r="A93" s="215"/>
      <c r="B93" s="216"/>
      <c r="C93" s="217"/>
      <c r="D93" s="218"/>
      <c r="E93" s="216"/>
    </row>
    <row r="94" spans="1:5">
      <c r="A94" s="215"/>
      <c r="B94" s="216"/>
      <c r="C94" s="217"/>
      <c r="D94" s="218"/>
      <c r="E94" s="216"/>
    </row>
    <row r="95" spans="1:5">
      <c r="A95" s="215"/>
      <c r="B95" s="216"/>
      <c r="C95" s="217"/>
      <c r="D95" s="218"/>
      <c r="E95" s="216"/>
    </row>
    <row r="96" spans="1:5">
      <c r="A96" s="215"/>
      <c r="B96" s="216"/>
      <c r="C96" s="217"/>
      <c r="D96" s="218"/>
      <c r="E96" s="216"/>
    </row>
    <row r="97" spans="1:5">
      <c r="A97" s="215"/>
      <c r="B97" s="216"/>
      <c r="C97" s="217"/>
      <c r="D97" s="218"/>
      <c r="E97" s="216"/>
    </row>
    <row r="98" spans="1:5">
      <c r="A98" s="215"/>
      <c r="B98" s="216"/>
      <c r="C98" s="217"/>
      <c r="D98" s="218"/>
      <c r="E98" s="216"/>
    </row>
    <row r="99" spans="1:5">
      <c r="A99" s="215"/>
      <c r="B99" s="216"/>
      <c r="C99" s="217"/>
      <c r="D99" s="218"/>
      <c r="E99" s="216"/>
    </row>
    <row r="100" spans="1:5">
      <c r="A100" s="215"/>
      <c r="B100" s="216"/>
      <c r="C100" s="217"/>
      <c r="D100" s="218"/>
      <c r="E100" s="216"/>
    </row>
    <row r="101" spans="1:5">
      <c r="A101" s="215"/>
      <c r="B101" s="216"/>
      <c r="C101" s="217"/>
      <c r="D101" s="218"/>
      <c r="E101" s="216"/>
    </row>
    <row r="102" spans="1:5">
      <c r="A102" s="215"/>
      <c r="B102" s="216"/>
      <c r="C102" s="217"/>
      <c r="D102" s="218"/>
      <c r="E102" s="216"/>
    </row>
    <row r="103" spans="1:5">
      <c r="A103" s="215"/>
      <c r="B103" s="216"/>
      <c r="C103" s="217"/>
      <c r="D103" s="218"/>
      <c r="E103" s="216"/>
    </row>
    <row r="104" spans="1:5">
      <c r="A104" s="215"/>
      <c r="B104" s="216"/>
      <c r="C104" s="217"/>
      <c r="D104" s="218"/>
      <c r="E104" s="216"/>
    </row>
    <row r="105" spans="1:5">
      <c r="A105" s="215"/>
      <c r="B105" s="216"/>
      <c r="C105" s="217"/>
      <c r="D105" s="218"/>
      <c r="E105" s="216"/>
    </row>
    <row r="106" spans="1:5">
      <c r="A106" s="215"/>
      <c r="B106" s="216"/>
      <c r="C106" s="217"/>
      <c r="D106" s="218"/>
      <c r="E106" s="216"/>
    </row>
    <row r="107" spans="1:5">
      <c r="A107" s="215"/>
      <c r="B107" s="216"/>
      <c r="C107" s="217"/>
      <c r="D107" s="218"/>
      <c r="E107" s="216"/>
    </row>
    <row r="108" spans="1:5">
      <c r="A108" s="215"/>
      <c r="B108" s="216"/>
      <c r="C108" s="217"/>
      <c r="D108" s="218"/>
      <c r="E108" s="216"/>
    </row>
    <row r="109" spans="1:5">
      <c r="A109" s="215"/>
      <c r="B109" s="216"/>
      <c r="C109" s="217"/>
      <c r="D109" s="218"/>
      <c r="E109" s="216"/>
    </row>
    <row r="110" spans="1:5">
      <c r="A110" s="215"/>
      <c r="B110" s="216"/>
      <c r="C110" s="217"/>
      <c r="D110" s="218"/>
      <c r="E110" s="216"/>
    </row>
    <row r="111" spans="1:5">
      <c r="A111" s="215"/>
      <c r="B111" s="216"/>
      <c r="C111" s="217"/>
      <c r="D111" s="218"/>
      <c r="E111" s="216"/>
    </row>
    <row r="112" spans="1:5">
      <c r="A112" s="215"/>
      <c r="B112" s="216"/>
      <c r="C112" s="217"/>
      <c r="D112" s="218"/>
      <c r="E112" s="216"/>
    </row>
    <row r="113" spans="1:5">
      <c r="A113" s="215"/>
      <c r="B113" s="216"/>
      <c r="C113" s="217"/>
      <c r="D113" s="218"/>
      <c r="E113" s="216"/>
    </row>
    <row r="114" spans="1:5">
      <c r="A114" s="215"/>
      <c r="B114" s="216"/>
      <c r="C114" s="217"/>
      <c r="D114" s="218"/>
      <c r="E114" s="216"/>
    </row>
    <row r="115" spans="1:5">
      <c r="A115" s="215"/>
      <c r="B115" s="216"/>
      <c r="C115" s="217"/>
      <c r="D115" s="218"/>
      <c r="E115" s="216"/>
    </row>
    <row r="116" spans="1:5">
      <c r="A116" s="215"/>
      <c r="B116" s="216"/>
      <c r="C116" s="217"/>
      <c r="D116" s="218"/>
      <c r="E116" s="216"/>
    </row>
    <row r="117" spans="1:5">
      <c r="A117" s="215"/>
      <c r="B117" s="216"/>
      <c r="C117" s="217"/>
      <c r="D117" s="218"/>
      <c r="E117" s="216"/>
    </row>
    <row r="118" spans="1:5">
      <c r="A118" s="215"/>
      <c r="B118" s="216"/>
      <c r="C118" s="217"/>
      <c r="D118" s="218"/>
      <c r="E118" s="216"/>
    </row>
    <row r="119" spans="1:5">
      <c r="A119" s="215"/>
      <c r="B119" s="216"/>
      <c r="C119" s="217"/>
      <c r="D119" s="218"/>
      <c r="E119" s="216"/>
    </row>
    <row r="120" spans="1:5">
      <c r="A120" s="215"/>
      <c r="B120" s="216"/>
      <c r="C120" s="217"/>
      <c r="D120" s="218"/>
      <c r="E120" s="216"/>
    </row>
    <row r="121" spans="1:5">
      <c r="A121" s="215"/>
      <c r="B121" s="216"/>
      <c r="C121" s="217"/>
      <c r="D121" s="218"/>
      <c r="E121" s="216"/>
    </row>
    <row r="122" spans="1:5">
      <c r="A122" s="215"/>
      <c r="B122" s="216"/>
      <c r="C122" s="217"/>
      <c r="D122" s="218"/>
      <c r="E122" s="216"/>
    </row>
    <row r="123" spans="1:5">
      <c r="A123" s="215"/>
      <c r="B123" s="216"/>
      <c r="C123" s="217"/>
      <c r="D123" s="218"/>
      <c r="E123" s="216"/>
    </row>
    <row r="124" spans="1:5">
      <c r="A124" s="215"/>
      <c r="B124" s="216"/>
      <c r="C124" s="217"/>
      <c r="D124" s="218"/>
      <c r="E124" s="216"/>
    </row>
    <row r="125" spans="1:5">
      <c r="A125" s="215"/>
      <c r="B125" s="216"/>
      <c r="C125" s="217"/>
      <c r="D125" s="218"/>
      <c r="E125" s="216"/>
    </row>
    <row r="126" spans="1:5">
      <c r="A126" s="215"/>
      <c r="B126" s="216"/>
      <c r="C126" s="217"/>
      <c r="D126" s="218"/>
      <c r="E126" s="216"/>
    </row>
    <row r="127" spans="1:5">
      <c r="A127" s="215"/>
      <c r="B127" s="216"/>
      <c r="C127" s="217"/>
      <c r="D127" s="218"/>
      <c r="E127" s="216"/>
    </row>
    <row r="128" spans="1:5">
      <c r="A128" s="215"/>
      <c r="B128" s="216"/>
      <c r="C128" s="217"/>
      <c r="D128" s="218"/>
      <c r="E128" s="216"/>
    </row>
    <row r="129" spans="1:5">
      <c r="A129" s="215"/>
      <c r="B129" s="216"/>
      <c r="C129" s="217"/>
      <c r="D129" s="218"/>
      <c r="E129" s="216"/>
    </row>
    <row r="130" spans="1:5">
      <c r="A130" s="215"/>
      <c r="B130" s="216"/>
      <c r="C130" s="217"/>
      <c r="D130" s="218"/>
      <c r="E130" s="216"/>
    </row>
  </sheetData>
  <mergeCells count="1">
    <mergeCell ref="A1:E1"/>
  </mergeCells>
  <dataValidations count="3">
    <dataValidation type="list" allowBlank="1" showInputMessage="1" showErrorMessage="1" sqref="A3:A124 A125:A130">
      <formula1>TIPOS</formula1>
    </dataValidation>
    <dataValidation type="list" allowBlank="1" showInputMessage="1" showErrorMessage="1" sqref="C3:C124 C125:C130">
      <formula1>UNI</formula1>
    </dataValidation>
    <dataValidation type="list" allowBlank="1" showInputMessage="1" showErrorMessage="1" sqref="E3:E124 E125:E130">
      <formula1>ICC</formula1>
    </dataValidation>
  </dataValidations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7"/>
  <dimension ref="A1:E93"/>
  <sheetViews>
    <sheetView topLeftCell="A61" workbookViewId="0">
      <selection activeCell="D82" sqref="D82"/>
    </sheetView>
  </sheetViews>
  <sheetFormatPr defaultColWidth="11" defaultRowHeight="15" outlineLevelCol="4"/>
  <cols>
    <col min="1" max="1" width="13.5714285714286" customWidth="1"/>
    <col min="2" max="2" width="19" customWidth="1"/>
    <col min="3" max="3" width="14" customWidth="1"/>
    <col min="4" max="4" width="32.4285714285714" customWidth="1"/>
    <col min="5" max="5" width="45.5714285714286" customWidth="1"/>
  </cols>
  <sheetData>
    <row r="1" spans="1:5">
      <c r="A1" s="198" t="s">
        <v>92</v>
      </c>
      <c r="B1" s="199" t="s">
        <v>93</v>
      </c>
      <c r="C1" s="199" t="s">
        <v>94</v>
      </c>
      <c r="D1" s="199" t="s">
        <v>95</v>
      </c>
      <c r="E1" s="200" t="s">
        <v>96</v>
      </c>
    </row>
    <row r="2" spans="1:5">
      <c r="A2" s="201" t="s">
        <v>97</v>
      </c>
      <c r="B2" s="201"/>
      <c r="C2" s="201" t="s">
        <v>98</v>
      </c>
      <c r="D2" s="202" t="s">
        <v>99</v>
      </c>
      <c r="E2" s="203" t="str">
        <f>CONCATENATE(Tabla4[[#This Row],[N° CUADRO]],"_",Tabla4[[#This Row],[Codigo CPC]])</f>
        <v>CUADRO 2_42120-1</v>
      </c>
    </row>
    <row r="3" spans="1:5">
      <c r="A3" s="201" t="s">
        <v>100</v>
      </c>
      <c r="B3" s="201" t="s">
        <v>101</v>
      </c>
      <c r="C3" s="201" t="s">
        <v>102</v>
      </c>
      <c r="D3" s="202" t="s">
        <v>103</v>
      </c>
      <c r="E3" s="203" t="str">
        <f>CONCATENATE(Tabla4[[#This Row],[N° CUADRO]],"_",Tabla4[[#This Row],[Codigo CPC]])</f>
        <v>CUADRO 4_inciso m)</v>
      </c>
    </row>
    <row r="4" spans="1:5">
      <c r="A4" s="201" t="s">
        <v>97</v>
      </c>
      <c r="B4" s="201"/>
      <c r="C4" s="201" t="s">
        <v>104</v>
      </c>
      <c r="D4" s="133" t="s">
        <v>105</v>
      </c>
      <c r="E4" s="203" t="str">
        <f>CONCATENATE(Tabla4[[#This Row],[N° CUADRO]],"_",Tabla4[[#This Row],[Codigo CPC]])</f>
        <v>CUADRO 2_41241-1</v>
      </c>
    </row>
    <row r="5" spans="1:5">
      <c r="A5" s="201" t="s">
        <v>106</v>
      </c>
      <c r="B5" s="201" t="s">
        <v>101</v>
      </c>
      <c r="C5" s="201" t="s">
        <v>107</v>
      </c>
      <c r="D5" s="202" t="s">
        <v>108</v>
      </c>
      <c r="E5" s="203" t="str">
        <f>CONCATENATE(Tabla4[[#This Row],[N° CUADRO]],"_",Tabla4[[#This Row],[Codigo CPC]])</f>
        <v>CUADRO 5_inciso b)</v>
      </c>
    </row>
    <row r="6" spans="1:5">
      <c r="A6" s="201" t="s">
        <v>109</v>
      </c>
      <c r="B6" s="201"/>
      <c r="C6" s="201" t="s">
        <v>110</v>
      </c>
      <c r="D6" s="202" t="s">
        <v>111</v>
      </c>
      <c r="E6" s="203" t="str">
        <f>CONCATENATE(Tabla4[[#This Row],[N° CUADRO]],"_",Tabla4[[#This Row],[Codigo CPC]])</f>
        <v>CUADRO 10_83107-1</v>
      </c>
    </row>
    <row r="7" spans="1:5">
      <c r="A7" s="201" t="s">
        <v>109</v>
      </c>
      <c r="B7" s="201"/>
      <c r="C7" s="201" t="s">
        <v>112</v>
      </c>
      <c r="D7" s="202" t="s">
        <v>113</v>
      </c>
      <c r="E7" s="203" t="str">
        <f>CONCATENATE(Tabla4[[#This Row],[N° CUADRO]],"_",Tabla4[[#This Row],[Codigo CPC]])</f>
        <v>CUADRO 10_51800-11</v>
      </c>
    </row>
    <row r="8" spans="1:5">
      <c r="A8" s="201" t="s">
        <v>106</v>
      </c>
      <c r="B8" s="201" t="s">
        <v>101</v>
      </c>
      <c r="C8" s="201" t="s">
        <v>114</v>
      </c>
      <c r="D8" s="202" t="s">
        <v>115</v>
      </c>
      <c r="E8" s="203" t="str">
        <f>CONCATENATE(Tabla4[[#This Row],[N° CUADRO]],"_",Tabla4[[#This Row],[Codigo CPC]])</f>
        <v>CUADRO 5_inciso f)</v>
      </c>
    </row>
    <row r="9" spans="1:5">
      <c r="A9" s="201" t="s">
        <v>100</v>
      </c>
      <c r="B9" s="201" t="s">
        <v>101</v>
      </c>
      <c r="C9" s="201" t="s">
        <v>116</v>
      </c>
      <c r="D9" s="202" t="s">
        <v>117</v>
      </c>
      <c r="E9" s="203" t="str">
        <f>CONCATENATE(Tabla4[[#This Row],[N° CUADRO]],"_",Tabla4[[#This Row],[Codigo CPC]])</f>
        <v>CUADRO 4_inciso q)</v>
      </c>
    </row>
    <row r="10" spans="1:5">
      <c r="A10" s="201" t="s">
        <v>118</v>
      </c>
      <c r="B10" s="201"/>
      <c r="C10" s="201" t="s">
        <v>119</v>
      </c>
      <c r="D10" s="202" t="s">
        <v>120</v>
      </c>
      <c r="E10" s="203" t="str">
        <f>CONCATENATE(Tabla4[[#This Row],[N° CUADRO]],"_",Tabla4[[#This Row],[Codigo CPC]])</f>
        <v>CUADRO 11_15310-11</v>
      </c>
    </row>
    <row r="11" spans="1:5">
      <c r="A11" s="201" t="s">
        <v>97</v>
      </c>
      <c r="B11" s="201">
        <v>1410</v>
      </c>
      <c r="C11" s="201" t="s">
        <v>121</v>
      </c>
      <c r="D11" s="202" t="s">
        <v>122</v>
      </c>
      <c r="E11" s="203" t="str">
        <f>CONCATENATE(Tabla4[[#This Row],[N° CUADRO]],"_",Tabla4[[#This Row],[Codigo CPC]])</f>
        <v>CUADRO 2_15310-1</v>
      </c>
    </row>
    <row r="12" spans="1:5">
      <c r="A12" s="201" t="s">
        <v>118</v>
      </c>
      <c r="B12" s="201"/>
      <c r="C12" s="201" t="s">
        <v>123</v>
      </c>
      <c r="D12" s="202" t="s">
        <v>124</v>
      </c>
      <c r="E12" s="203" t="str">
        <f>CONCATENATE(Tabla4[[#This Row],[N° CUADRO]],"_",Tabla4[[#This Row],[Codigo CPC]])</f>
        <v>CUADRO 11_46531-11</v>
      </c>
    </row>
    <row r="13" spans="1:5">
      <c r="A13" s="201" t="s">
        <v>106</v>
      </c>
      <c r="B13" s="201" t="s">
        <v>101</v>
      </c>
      <c r="C13" s="201" t="s">
        <v>125</v>
      </c>
      <c r="D13" s="202" t="s">
        <v>126</v>
      </c>
      <c r="E13" s="203" t="str">
        <f>CONCATENATE(Tabla4[[#This Row],[N° CUADRO]],"_",Tabla4[[#This Row],[Codigo CPC]])</f>
        <v>CUADRO 5_inciso g)</v>
      </c>
    </row>
    <row r="14" spans="1:5">
      <c r="A14" s="201" t="s">
        <v>106</v>
      </c>
      <c r="B14" s="201" t="s">
        <v>101</v>
      </c>
      <c r="C14" s="201" t="s">
        <v>127</v>
      </c>
      <c r="D14" s="202" t="s">
        <v>128</v>
      </c>
      <c r="E14" s="203" t="str">
        <f>CONCATENATE(Tabla4[[#This Row],[N° CUADRO]],"_",Tabla4[[#This Row],[Codigo CPC]])</f>
        <v>CUADRO 5_inciso r)</v>
      </c>
    </row>
    <row r="15" spans="1:5">
      <c r="A15" s="201" t="s">
        <v>129</v>
      </c>
      <c r="B15" s="201">
        <v>2695</v>
      </c>
      <c r="C15" s="201">
        <v>2695</v>
      </c>
      <c r="D15" s="202" t="s">
        <v>130</v>
      </c>
      <c r="E15" s="203" t="str">
        <f>CONCATENATE(Tabla4[[#This Row],[N° CUADRO]],"_",Tabla4[[#This Row],[Codigo CPC]])</f>
        <v>CUADRO 3_2695</v>
      </c>
    </row>
    <row r="16" spans="1:5">
      <c r="A16" s="201" t="s">
        <v>131</v>
      </c>
      <c r="B16" s="201" t="s">
        <v>101</v>
      </c>
      <c r="C16" s="201" t="s">
        <v>132</v>
      </c>
      <c r="D16" s="204" t="s">
        <v>133</v>
      </c>
      <c r="E16" s="203" t="str">
        <f>CONCATENATE(Tabla4[[#This Row],[N° CUADRO]],"_",Tabla4[[#This Row],[Codigo CPC]])</f>
        <v>CUADRO 1_inciso k)</v>
      </c>
    </row>
    <row r="17" spans="1:5">
      <c r="A17" s="201" t="s">
        <v>134</v>
      </c>
      <c r="B17" s="201"/>
      <c r="C17" s="201" t="s">
        <v>135</v>
      </c>
      <c r="D17" s="202" t="s">
        <v>136</v>
      </c>
      <c r="E17" s="203" t="str">
        <f>CONCATENATE(Tabla4[[#This Row],[N° CUADRO]],"_",Tabla4[[#This Row],[Codigo CPC]])</f>
        <v>CUADRO 7_51560-14</v>
      </c>
    </row>
    <row r="18" spans="1:5">
      <c r="A18" s="201" t="s">
        <v>118</v>
      </c>
      <c r="B18" s="201"/>
      <c r="C18" s="201" t="s">
        <v>137</v>
      </c>
      <c r="D18" s="202" t="s">
        <v>138</v>
      </c>
      <c r="E18" s="203" t="str">
        <f>CONCATENATE(Tabla4[[#This Row],[N° CUADRO]],"_",Tabla4[[#This Row],[Codigo CPC]])</f>
        <v>CUADRO 11_37420-12</v>
      </c>
    </row>
    <row r="19" spans="1:5">
      <c r="A19" s="201" t="s">
        <v>139</v>
      </c>
      <c r="B19" s="201"/>
      <c r="C19" s="201" t="s">
        <v>140</v>
      </c>
      <c r="D19" s="202" t="s">
        <v>141</v>
      </c>
      <c r="E19" s="203" t="str">
        <f>CONCATENATE(Tabla4[[#This Row],[N° CUADRO]],"_",Tabla4[[#This Row],[Codigo CPC]])</f>
        <v>CUADRO 6_71240-11</v>
      </c>
    </row>
    <row r="20" spans="1:5">
      <c r="A20" s="201" t="s">
        <v>118</v>
      </c>
      <c r="B20" s="201"/>
      <c r="C20" s="201" t="s">
        <v>142</v>
      </c>
      <c r="D20" s="133" t="s">
        <v>143</v>
      </c>
      <c r="E20" s="203" t="str">
        <f>CONCATENATE(Tabla4[[#This Row],[N° CUADRO]],"_",Tabla4[[#This Row],[Codigo CPC]])</f>
        <v>CUADRO 11_15320-11</v>
      </c>
    </row>
    <row r="21" spans="1:5">
      <c r="A21" s="201" t="s">
        <v>118</v>
      </c>
      <c r="B21" s="201"/>
      <c r="C21" s="201" t="s">
        <v>144</v>
      </c>
      <c r="D21" s="202" t="s">
        <v>145</v>
      </c>
      <c r="E21" s="203" t="str">
        <f>CONCATENATE(Tabla4[[#This Row],[N° CUADRO]],"_",Tabla4[[#This Row],[Codigo CPC]])</f>
        <v>CUADRO 11_41277-21</v>
      </c>
    </row>
    <row r="22" spans="1:5">
      <c r="A22" s="201" t="s">
        <v>118</v>
      </c>
      <c r="B22" s="201"/>
      <c r="C22" s="201" t="s">
        <v>146</v>
      </c>
      <c r="D22" s="202" t="s">
        <v>147</v>
      </c>
      <c r="E22" s="203" t="str">
        <f>CONCATENATE(Tabla4[[#This Row],[N° CUADRO]],"_",Tabla4[[#This Row],[Codigo CPC]])</f>
        <v>CUADRO 11_41277-31</v>
      </c>
    </row>
    <row r="23" spans="1:5">
      <c r="A23" s="201" t="s">
        <v>106</v>
      </c>
      <c r="B23" s="201" t="s">
        <v>101</v>
      </c>
      <c r="C23" s="201" t="s">
        <v>148</v>
      </c>
      <c r="D23" s="205" t="s">
        <v>149</v>
      </c>
      <c r="E23" s="203" t="str">
        <f>CONCATENATE(Tabla4[[#This Row],[N° CUADRO]],"_",Tabla4[[#This Row],[Codigo CPC]])</f>
        <v>CUADRO 5_inciso h)</v>
      </c>
    </row>
    <row r="24" spans="1:5">
      <c r="A24" s="201" t="s">
        <v>97</v>
      </c>
      <c r="B24" s="201">
        <v>2520</v>
      </c>
      <c r="C24" s="201" t="s">
        <v>150</v>
      </c>
      <c r="D24" s="202" t="s">
        <v>151</v>
      </c>
      <c r="E24" s="203" t="str">
        <f>CONCATENATE(Tabla4[[#This Row],[N° CUADRO]],"_",Tabla4[[#This Row],[Codigo CPC]])</f>
        <v>CUADRO 2_36320-3</v>
      </c>
    </row>
    <row r="25" spans="1:5">
      <c r="A25" s="201" t="s">
        <v>97</v>
      </c>
      <c r="B25" s="201"/>
      <c r="C25" s="201" t="s">
        <v>152</v>
      </c>
      <c r="D25" s="202" t="s">
        <v>153</v>
      </c>
      <c r="E25" s="203" t="str">
        <f>CONCATENATE(Tabla4[[#This Row],[N° CUADRO]],"_",Tabla4[[#This Row],[Codigo CPC]])</f>
        <v>CUADRO 2_36320-2</v>
      </c>
    </row>
    <row r="26" spans="1:5">
      <c r="A26" s="201" t="s">
        <v>97</v>
      </c>
      <c r="B26" s="201">
        <v>2520</v>
      </c>
      <c r="C26" s="201" t="s">
        <v>154</v>
      </c>
      <c r="D26" s="202" t="s">
        <v>155</v>
      </c>
      <c r="E26" s="203" t="str">
        <f>CONCATENATE(Tabla4[[#This Row],[N° CUADRO]],"_",Tabla4[[#This Row],[Codigo CPC]])</f>
        <v>CUADRO 2_36320-1</v>
      </c>
    </row>
    <row r="27" spans="1:5">
      <c r="A27" s="201" t="s">
        <v>129</v>
      </c>
      <c r="B27" s="201">
        <v>2022</v>
      </c>
      <c r="C27" s="201">
        <v>20221</v>
      </c>
      <c r="D27" s="202" t="s">
        <v>156</v>
      </c>
      <c r="E27" s="203" t="str">
        <f>CONCATENATE(Tabla4[[#This Row],[N° CUADRO]],"_",Tabla4[[#This Row],[Codigo CPC]])</f>
        <v>CUADRO 3_20221</v>
      </c>
    </row>
    <row r="28" spans="1:5">
      <c r="A28" s="201" t="s">
        <v>106</v>
      </c>
      <c r="B28" s="201" t="s">
        <v>101</v>
      </c>
      <c r="C28" s="201" t="s">
        <v>157</v>
      </c>
      <c r="D28" s="202" t="s">
        <v>158</v>
      </c>
      <c r="E28" s="203" t="str">
        <f>CONCATENATE(Tabla4[[#This Row],[N° CUADRO]],"_",Tabla4[[#This Row],[Codigo CPC]])</f>
        <v>CUADRO 5_inciso d)</v>
      </c>
    </row>
    <row r="29" spans="1:5">
      <c r="A29" s="201" t="s">
        <v>109</v>
      </c>
      <c r="B29" s="201"/>
      <c r="C29" s="201" t="s">
        <v>159</v>
      </c>
      <c r="D29" s="202" t="s">
        <v>160</v>
      </c>
      <c r="E29" s="203" t="str">
        <f>CONCATENATE(Tabla4[[#This Row],[N° CUADRO]],"_",Tabla4[[#This Row],[Codigo CPC]])</f>
        <v>CUADRO 10_53111-1</v>
      </c>
    </row>
    <row r="30" spans="1:5">
      <c r="A30" s="201" t="s">
        <v>100</v>
      </c>
      <c r="B30" s="201" t="s">
        <v>101</v>
      </c>
      <c r="C30" s="201" t="s">
        <v>161</v>
      </c>
      <c r="D30" s="202" t="s">
        <v>162</v>
      </c>
      <c r="E30" s="203" t="str">
        <f>CONCATENATE(Tabla4[[#This Row],[N° CUADRO]],"_",Tabla4[[#This Row],[Codigo CPC]])</f>
        <v>CUADRO 4_inciso n)</v>
      </c>
    </row>
    <row r="31" spans="1:5">
      <c r="A31" s="201" t="s">
        <v>109</v>
      </c>
      <c r="B31" s="201"/>
      <c r="C31" s="201" t="s">
        <v>163</v>
      </c>
      <c r="D31" s="205" t="s">
        <v>164</v>
      </c>
      <c r="E31" s="203" t="str">
        <f>CONCATENATE(Tabla4[[#This Row],[N° CUADRO]],"_",Tabla4[[#This Row],[Codigo CPC]])</f>
        <v>CUADRO 10_54400-1</v>
      </c>
    </row>
    <row r="32" spans="1:5">
      <c r="A32" s="201" t="s">
        <v>97</v>
      </c>
      <c r="B32" s="201"/>
      <c r="C32" s="206" t="s">
        <v>165</v>
      </c>
      <c r="D32" s="202" t="s">
        <v>166</v>
      </c>
      <c r="E32" s="203" t="str">
        <f>CONCATENATE(Tabla4[[#This Row],[N° CUADRO]],"_",Tabla4[[#This Row],[Codigo CPC]])</f>
        <v>CUADRO 2_42999-2</v>
      </c>
    </row>
    <row r="33" spans="1:5">
      <c r="A33" s="201" t="s">
        <v>97</v>
      </c>
      <c r="B33" s="201">
        <v>2899</v>
      </c>
      <c r="C33" s="201" t="s">
        <v>167</v>
      </c>
      <c r="D33" s="202" t="s">
        <v>168</v>
      </c>
      <c r="E33" s="203" t="str">
        <f>CONCATENATE(Tabla4[[#This Row],[N° CUADRO]],"_",Tabla4[[#This Row],[Codigo CPC]])</f>
        <v>CUADRO 2_42944-2</v>
      </c>
    </row>
    <row r="34" spans="1:5">
      <c r="A34" s="201" t="s">
        <v>97</v>
      </c>
      <c r="B34" s="201"/>
      <c r="C34" s="201" t="s">
        <v>169</v>
      </c>
      <c r="D34" s="133" t="s">
        <v>170</v>
      </c>
      <c r="E34" s="203" t="str">
        <f>CONCATENATE(Tabla4[[#This Row],[N° CUADRO]],"_",Tabla4[[#This Row],[Codigo CPC]])</f>
        <v>CUADRO 2_46340-1</v>
      </c>
    </row>
    <row r="35" spans="1:5">
      <c r="A35" s="201" t="s">
        <v>139</v>
      </c>
      <c r="B35" s="201"/>
      <c r="C35" s="201" t="s">
        <v>171</v>
      </c>
      <c r="D35" s="202" t="s">
        <v>172</v>
      </c>
      <c r="E35" s="203" t="str">
        <f>CONCATENATE(Tabla4[[#This Row],[N° CUADRO]],"_",Tabla4[[#This Row],[Codigo CPC]])</f>
        <v>CUADRO 6_74110-11</v>
      </c>
    </row>
    <row r="36" spans="1:5">
      <c r="A36" s="201"/>
      <c r="B36" s="201" t="s">
        <v>101</v>
      </c>
      <c r="C36" s="201" t="s">
        <v>173</v>
      </c>
      <c r="D36" s="202" t="s">
        <v>174</v>
      </c>
      <c r="E36" s="203" t="str">
        <f>CONCATENATE(Tabla4[[#This Row],[N° CUADRO]],"_",Tabla4[[#This Row],[Codigo CPC]])</f>
        <v>_inciso o)</v>
      </c>
    </row>
    <row r="37" spans="1:5">
      <c r="A37" s="201" t="s">
        <v>106</v>
      </c>
      <c r="B37" s="201" t="s">
        <v>101</v>
      </c>
      <c r="C37" s="201" t="s">
        <v>175</v>
      </c>
      <c r="D37" s="202" t="s">
        <v>176</v>
      </c>
      <c r="E37" s="203" t="str">
        <f>CONCATENATE(Tabla4[[#This Row],[N° CUADRO]],"_",Tabla4[[#This Row],[Codigo CPC]])</f>
        <v>CUADRO 5_inciso v)</v>
      </c>
    </row>
    <row r="38" spans="1:5">
      <c r="A38" s="201" t="s">
        <v>97</v>
      </c>
      <c r="B38" s="201"/>
      <c r="C38" s="201" t="s">
        <v>177</v>
      </c>
      <c r="D38" s="202" t="s">
        <v>178</v>
      </c>
      <c r="E38" s="203" t="str">
        <f>CONCATENATE(Tabla4[[#This Row],[N° CUADRO]],"_",Tabla4[[#This Row],[Codigo CPC]])</f>
        <v>CUADRO 2_43220-1</v>
      </c>
    </row>
    <row r="39" spans="1:5">
      <c r="A39" s="201" t="s">
        <v>131</v>
      </c>
      <c r="B39" s="201" t="s">
        <v>101</v>
      </c>
      <c r="C39" s="201" t="s">
        <v>179</v>
      </c>
      <c r="D39" s="204" t="s">
        <v>180</v>
      </c>
      <c r="E39" s="203" t="str">
        <f>CONCATENATE(Tabla4[[#This Row],[N° CUADRO]],"_",Tabla4[[#This Row],[Codigo CPC]])</f>
        <v>CUADRO 1_inciso j)</v>
      </c>
    </row>
    <row r="40" spans="1:5">
      <c r="A40" s="201" t="s">
        <v>118</v>
      </c>
      <c r="B40" s="201"/>
      <c r="C40" s="201" t="s">
        <v>181</v>
      </c>
      <c r="D40" s="202" t="s">
        <v>182</v>
      </c>
      <c r="E40" s="203" t="str">
        <f>CONCATENATE(Tabla4[[#This Row],[N° CUADRO]],"_",Tabla4[[#This Row],[Codigo CPC]])</f>
        <v>CUADRO 11_35110-21</v>
      </c>
    </row>
    <row r="41" spans="1:5">
      <c r="A41" s="201" t="s">
        <v>129</v>
      </c>
      <c r="B41" s="201"/>
      <c r="C41" s="201">
        <v>28111</v>
      </c>
      <c r="D41" s="205" t="s">
        <v>183</v>
      </c>
      <c r="E41" s="203" t="str">
        <f>CONCATENATE(Tabla4[[#This Row],[N° CUADRO]],"_",Tabla4[[#This Row],[Codigo CPC]])</f>
        <v>CUADRO 3_28111</v>
      </c>
    </row>
    <row r="42" spans="1:5">
      <c r="A42" s="201" t="s">
        <v>118</v>
      </c>
      <c r="B42" s="201"/>
      <c r="C42" s="201" t="s">
        <v>184</v>
      </c>
      <c r="D42" s="202" t="s">
        <v>185</v>
      </c>
      <c r="E42" s="203" t="str">
        <f>CONCATENATE(Tabla4[[#This Row],[N° CUADRO]],"_",Tabla4[[#This Row],[Codigo CPC]])</f>
        <v>CUADRO 11_35110-61</v>
      </c>
    </row>
    <row r="43" spans="1:5">
      <c r="A43" s="201" t="s">
        <v>106</v>
      </c>
      <c r="B43" s="201" t="s">
        <v>101</v>
      </c>
      <c r="C43" s="201" t="s">
        <v>186</v>
      </c>
      <c r="D43" s="205" t="s">
        <v>187</v>
      </c>
      <c r="E43" s="203" t="str">
        <f>CONCATENATE(Tabla4[[#This Row],[N° CUADRO]],"_",Tabla4[[#This Row],[Codigo CPC]])</f>
        <v>CUADRO 5_inciso p)</v>
      </c>
    </row>
    <row r="44" spans="1:5">
      <c r="A44" s="201" t="s">
        <v>97</v>
      </c>
      <c r="B44" s="201">
        <v>2899</v>
      </c>
      <c r="C44" s="201" t="s">
        <v>188</v>
      </c>
      <c r="D44" s="202" t="s">
        <v>189</v>
      </c>
      <c r="E44" s="203" t="str">
        <f>CONCATENATE(Tabla4[[#This Row],[N° CUADRO]],"_",Tabla4[[#This Row],[Codigo CPC]])</f>
        <v>CUADRO 2_42911-1</v>
      </c>
    </row>
    <row r="45" spans="1:5">
      <c r="A45" s="207" t="s">
        <v>97</v>
      </c>
      <c r="B45" s="207"/>
      <c r="C45" s="207" t="s">
        <v>190</v>
      </c>
      <c r="D45" s="208" t="s">
        <v>191</v>
      </c>
      <c r="E45" s="203" t="str">
        <f>CONCATENATE(Tabla4[[#This Row],[N° CUADRO]],"_",Tabla4[[#This Row],[Codigo CPC]])</f>
        <v>CUADRO 2_42921-2</v>
      </c>
    </row>
    <row r="46" spans="1:5">
      <c r="A46" s="201" t="s">
        <v>97</v>
      </c>
      <c r="B46" s="201"/>
      <c r="C46" s="201" t="s">
        <v>192</v>
      </c>
      <c r="D46" s="133" t="s">
        <v>193</v>
      </c>
      <c r="E46" s="203" t="str">
        <f>CONCATENATE(Tabla4[[#This Row],[N° CUADRO]],"_",Tabla4[[#This Row],[Codigo CPC]])</f>
        <v>CUADRO 2_37990-1</v>
      </c>
    </row>
    <row r="47" spans="1:5">
      <c r="A47" s="201" t="s">
        <v>129</v>
      </c>
      <c r="B47" s="201" t="s">
        <v>194</v>
      </c>
      <c r="C47" s="201" t="s">
        <v>195</v>
      </c>
      <c r="D47" s="202" t="s">
        <v>196</v>
      </c>
      <c r="E47" s="203" t="str">
        <f>CONCATENATE(Tabla4[[#This Row],[N° CUADRO]],"_",Tabla4[[#This Row],[Codigo CPC]])</f>
        <v>CUADRO 3_27101i</v>
      </c>
    </row>
    <row r="48" spans="1:5">
      <c r="A48" s="207" t="s">
        <v>129</v>
      </c>
      <c r="B48" s="207" t="s">
        <v>197</v>
      </c>
      <c r="C48" s="207" t="s">
        <v>198</v>
      </c>
      <c r="D48" s="208" t="s">
        <v>199</v>
      </c>
      <c r="E48" s="203" t="str">
        <f>CONCATENATE(Tabla4[[#This Row],[N° CUADRO]],"_",Tabla4[[#This Row],[Codigo CPC]])</f>
        <v>CUADRO 3_27101n</v>
      </c>
    </row>
    <row r="49" spans="1:5">
      <c r="A49" s="207" t="s">
        <v>106</v>
      </c>
      <c r="B49" s="207" t="s">
        <v>101</v>
      </c>
      <c r="C49" s="207" t="s">
        <v>200</v>
      </c>
      <c r="D49" s="208" t="s">
        <v>201</v>
      </c>
      <c r="E49" s="203" t="str">
        <f>CONCATENATE(Tabla4[[#This Row],[N° CUADRO]],"_",Tabla4[[#This Row],[Codigo CPC]])</f>
        <v>CUADRO 5_inciso s)</v>
      </c>
    </row>
    <row r="50" spans="1:5">
      <c r="A50" s="207" t="s">
        <v>118</v>
      </c>
      <c r="B50" s="207"/>
      <c r="C50" s="207" t="s">
        <v>202</v>
      </c>
      <c r="D50" s="202" t="s">
        <v>203</v>
      </c>
      <c r="E50" s="203" t="str">
        <f>CONCATENATE(Tabla4[[#This Row],[N° CUADRO]],"_",Tabla4[[#This Row],[Codigo CPC]])</f>
        <v>CUADRO 11_37510-11</v>
      </c>
    </row>
    <row r="51" spans="1:5">
      <c r="A51" s="207" t="s">
        <v>97</v>
      </c>
      <c r="B51" s="207"/>
      <c r="C51" s="207" t="s">
        <v>204</v>
      </c>
      <c r="D51" s="205" t="s">
        <v>205</v>
      </c>
      <c r="E51" s="203" t="str">
        <f>CONCATENATE(Tabla4[[#This Row],[N° CUADRO]],"_",Tabla4[[#This Row],[Codigo CPC]])</f>
        <v>CUADRO 2_44440-1</v>
      </c>
    </row>
    <row r="52" spans="1:5">
      <c r="A52" s="207" t="s">
        <v>118</v>
      </c>
      <c r="B52" s="207"/>
      <c r="C52" s="207" t="s">
        <v>206</v>
      </c>
      <c r="D52" s="208" t="s">
        <v>207</v>
      </c>
      <c r="E52" s="203" t="str">
        <f>CONCATENATE(Tabla4[[#This Row],[N° CUADRO]],"_",Tabla4[[#This Row],[Codigo CPC]])</f>
        <v>CUADRO 11_37210-11</v>
      </c>
    </row>
    <row r="53" spans="1:5">
      <c r="A53" s="207" t="s">
        <v>118</v>
      </c>
      <c r="B53" s="207"/>
      <c r="C53" s="207" t="s">
        <v>208</v>
      </c>
      <c r="D53" s="208" t="s">
        <v>209</v>
      </c>
      <c r="E53" s="203" t="str">
        <f>CONCATENATE(Tabla4[[#This Row],[N° CUADRO]],"_",Tabla4[[#This Row],[Codigo CPC]])</f>
        <v>CUADRO 11_37210-12</v>
      </c>
    </row>
    <row r="54" spans="1:5">
      <c r="A54" s="207" t="s">
        <v>134</v>
      </c>
      <c r="B54" s="207"/>
      <c r="C54" s="207" t="s">
        <v>210</v>
      </c>
      <c r="D54" s="208" t="s">
        <v>211</v>
      </c>
      <c r="E54" s="203" t="str">
        <f>CONCATENATE(Tabla4[[#This Row],[N° CUADRO]],"_",Tabla4[[#This Row],[Codigo CPC]])</f>
        <v>CUADRO 7_51641-1</v>
      </c>
    </row>
    <row r="55" spans="1:5">
      <c r="A55" s="207" t="s">
        <v>134</v>
      </c>
      <c r="B55" s="207"/>
      <c r="C55" s="207" t="s">
        <v>212</v>
      </c>
      <c r="D55" s="208" t="s">
        <v>213</v>
      </c>
      <c r="E55" s="203" t="str">
        <f>CONCATENATE(Tabla4[[#This Row],[N° CUADRO]],"_",Tabla4[[#This Row],[Codigo CPC]])</f>
        <v>CUADRO 7_51620-1</v>
      </c>
    </row>
    <row r="56" spans="1:5">
      <c r="A56" s="207" t="s">
        <v>118</v>
      </c>
      <c r="B56" s="207"/>
      <c r="C56" s="207" t="s">
        <v>214</v>
      </c>
      <c r="D56" s="208" t="s">
        <v>215</v>
      </c>
      <c r="E56" s="203" t="str">
        <f>CONCATENATE(Tabla4[[#This Row],[N° CUADRO]],"_",Tabla4[[#This Row],[Codigo CPC]])</f>
        <v>CUADRO 11_46212-51</v>
      </c>
    </row>
    <row r="57" spans="1:5">
      <c r="A57" s="207" t="s">
        <v>118</v>
      </c>
      <c r="B57" s="201"/>
      <c r="C57" s="207" t="s">
        <v>216</v>
      </c>
      <c r="D57" s="208" t="s">
        <v>217</v>
      </c>
      <c r="E57" s="203" t="str">
        <f>CONCATENATE(Tabla4[[#This Row],[N° CUADRO]],"_",Tabla4[[#This Row],[Codigo CPC]])</f>
        <v>CUADRO 11_46212-31</v>
      </c>
    </row>
    <row r="58" spans="1:5">
      <c r="A58" s="207" t="s">
        <v>118</v>
      </c>
      <c r="B58" s="207"/>
      <c r="C58" s="207" t="s">
        <v>218</v>
      </c>
      <c r="D58" s="208" t="s">
        <v>219</v>
      </c>
      <c r="E58" s="203" t="str">
        <f>CONCATENATE(Tabla4[[#This Row],[N° CUADRO]],"_",Tabla4[[#This Row],[Codigo CPC]])</f>
        <v>CUADRO 11_46212-41</v>
      </c>
    </row>
    <row r="59" spans="1:5">
      <c r="A59" s="207" t="s">
        <v>118</v>
      </c>
      <c r="B59" s="207"/>
      <c r="C59" s="207" t="s">
        <v>220</v>
      </c>
      <c r="D59" s="208" t="s">
        <v>221</v>
      </c>
      <c r="E59" s="203" t="str">
        <f>CONCATENATE(Tabla4[[#This Row],[N° CUADRO]],"_",Tabla4[[#This Row],[Codigo CPC]])</f>
        <v>CUADRO 11_42999-51</v>
      </c>
    </row>
    <row r="60" spans="1:5">
      <c r="A60" s="207" t="s">
        <v>118</v>
      </c>
      <c r="B60" s="207"/>
      <c r="C60" s="207" t="s">
        <v>222</v>
      </c>
      <c r="D60" s="208" t="s">
        <v>223</v>
      </c>
      <c r="E60" s="203" t="str">
        <f>CONCATENATE(Tabla4[[#This Row],[N° CUADRO]],"_",Tabla4[[#This Row],[Codigo CPC]])</f>
        <v>CUADRO 11_37350-11</v>
      </c>
    </row>
    <row r="61" spans="1:5">
      <c r="A61" s="207" t="s">
        <v>118</v>
      </c>
      <c r="B61" s="207"/>
      <c r="C61" s="207" t="s">
        <v>224</v>
      </c>
      <c r="D61" s="209" t="s">
        <v>225</v>
      </c>
      <c r="E61" s="203" t="str">
        <f>CONCATENATE(Tabla4[[#This Row],[N° CUADRO]],"_",Tabla4[[#This Row],[Codigo CPC]])</f>
        <v>CUADRO 11_43240-32</v>
      </c>
    </row>
    <row r="62" spans="1:5">
      <c r="A62" s="207" t="s">
        <v>118</v>
      </c>
      <c r="B62" s="207"/>
      <c r="C62" s="207" t="s">
        <v>226</v>
      </c>
      <c r="D62" s="208" t="s">
        <v>227</v>
      </c>
      <c r="E62" s="203" t="str">
        <f>CONCATENATE(Tabla4[[#This Row],[N° CUADRO]],"_",Tabla4[[#This Row],[Codigo CPC]])</f>
        <v>CUADRO 11_43240-31</v>
      </c>
    </row>
    <row r="63" spans="1:5">
      <c r="A63" s="207" t="s">
        <v>109</v>
      </c>
      <c r="B63" s="207"/>
      <c r="C63" s="207" t="s">
        <v>228</v>
      </c>
      <c r="D63" s="208" t="s">
        <v>229</v>
      </c>
      <c r="E63" s="203" t="str">
        <f>CONCATENATE(Tabla4[[#This Row],[N° CUADRO]],"_",Tabla4[[#This Row],[Codigo CPC]])</f>
        <v>CUADRO 10_31210-11</v>
      </c>
    </row>
    <row r="64" spans="1:5">
      <c r="A64" s="207" t="s">
        <v>97</v>
      </c>
      <c r="B64" s="207"/>
      <c r="C64" s="207" t="s">
        <v>230</v>
      </c>
      <c r="D64" s="208" t="s">
        <v>231</v>
      </c>
      <c r="E64" s="203" t="str">
        <f>CONCATENATE(Tabla4[[#This Row],[N° CUADRO]],"_",Tabla4[[#This Row],[Codigo CPC]])</f>
        <v>CUADRO 2_31430-1</v>
      </c>
    </row>
    <row r="65" spans="1:5">
      <c r="A65" s="207" t="s">
        <v>106</v>
      </c>
      <c r="B65" s="207" t="s">
        <v>101</v>
      </c>
      <c r="C65" s="207" t="s">
        <v>232</v>
      </c>
      <c r="D65" s="208" t="s">
        <v>233</v>
      </c>
      <c r="E65" s="203" t="str">
        <f>CONCATENATE(Tabla4[[#This Row],[N° CUADRO]],"_",Tabla4[[#This Row],[Codigo CPC]])</f>
        <v>CUADRO 5_inciso a)</v>
      </c>
    </row>
    <row r="66" spans="1:5">
      <c r="A66" s="207" t="s">
        <v>129</v>
      </c>
      <c r="B66" s="207">
        <v>2922</v>
      </c>
      <c r="C66" s="207">
        <v>29221</v>
      </c>
      <c r="D66" s="208" t="s">
        <v>234</v>
      </c>
      <c r="E66" s="203" t="str">
        <f>CONCATENATE(Tabla4[[#This Row],[N° CUADRO]],"_",Tabla4[[#This Row],[Codigo CPC]])</f>
        <v>CUADRO 3_29221</v>
      </c>
    </row>
    <row r="67" spans="1:5">
      <c r="A67" s="207" t="s">
        <v>97</v>
      </c>
      <c r="B67" s="207"/>
      <c r="C67" s="207" t="s">
        <v>235</v>
      </c>
      <c r="D67" s="208" t="s">
        <v>236</v>
      </c>
      <c r="E67" s="203" t="str">
        <f>CONCATENATE(Tabla4[[#This Row],[N° CUADRO]],"_",Tabla4[[#This Row],[Codigo CPC]])</f>
        <v>CUADRO 2_44427-1</v>
      </c>
    </row>
    <row r="68" spans="1:5">
      <c r="A68" s="207" t="s">
        <v>131</v>
      </c>
      <c r="B68" s="207" t="s">
        <v>101</v>
      </c>
      <c r="C68" s="207" t="s">
        <v>237</v>
      </c>
      <c r="D68" s="208" t="s">
        <v>238</v>
      </c>
      <c r="E68" s="203" t="str">
        <f>CONCATENATE(Tabla4[[#This Row],[N° CUADRO]],"_",Tabla4[[#This Row],[Codigo CPC]])</f>
        <v>CUADRO 1_inciso t)</v>
      </c>
    </row>
    <row r="69" spans="1:5">
      <c r="A69" s="207" t="s">
        <v>131</v>
      </c>
      <c r="B69" s="207" t="s">
        <v>101</v>
      </c>
      <c r="C69" s="207" t="s">
        <v>239</v>
      </c>
      <c r="D69" s="208" t="s">
        <v>240</v>
      </c>
      <c r="E69" s="203" t="str">
        <f>CONCATENATE(Tabla4[[#This Row],[N° CUADRO]],"_",Tabla4[[#This Row],[Codigo CPC]])</f>
        <v>CUADRO 1_inciso w)</v>
      </c>
    </row>
    <row r="70" spans="1:5">
      <c r="A70" s="207" t="s">
        <v>118</v>
      </c>
      <c r="B70" s="207"/>
      <c r="C70" s="207" t="s">
        <v>241</v>
      </c>
      <c r="D70" s="208" t="s">
        <v>242</v>
      </c>
      <c r="E70" s="203" t="str">
        <f>CONCATENATE(Tabla4[[#This Row],[N° CUADRO]],"_",Tabla4[[#This Row],[Codigo CPC]])</f>
        <v>CUADRO 11_37610-11</v>
      </c>
    </row>
    <row r="71" spans="1:5">
      <c r="A71" s="207" t="s">
        <v>118</v>
      </c>
      <c r="B71" s="207"/>
      <c r="C71" s="207" t="s">
        <v>243</v>
      </c>
      <c r="D71" s="208" t="s">
        <v>244</v>
      </c>
      <c r="E71" s="203" t="str">
        <f>CONCATENATE(Tabla4[[#This Row],[N° CUADRO]],"_",Tabla4[[#This Row],[Codigo CPC]])</f>
        <v>CUADRO 11_37610-12</v>
      </c>
    </row>
    <row r="72" spans="1:5">
      <c r="A72" s="207" t="s">
        <v>97</v>
      </c>
      <c r="B72" s="207"/>
      <c r="C72" s="207" t="s">
        <v>245</v>
      </c>
      <c r="D72" s="208" t="s">
        <v>246</v>
      </c>
      <c r="E72" s="203" t="str">
        <f>CONCATENATE(Tabla4[[#This Row],[N° CUADRO]],"_",Tabla4[[#This Row],[Codigo CPC]])</f>
        <v>CUADRO 2_37540-1</v>
      </c>
    </row>
    <row r="73" spans="1:5">
      <c r="A73" s="207" t="s">
        <v>131</v>
      </c>
      <c r="B73" s="207" t="s">
        <v>101</v>
      </c>
      <c r="C73" s="207" t="s">
        <v>247</v>
      </c>
      <c r="D73" s="208" t="s">
        <v>248</v>
      </c>
      <c r="E73" s="203" t="str">
        <f>CONCATENATE(Tabla4[[#This Row],[N° CUADRO]],"_",Tabla4[[#This Row],[Codigo CPC]])</f>
        <v>CUADRO 1_inciso i)</v>
      </c>
    </row>
    <row r="74" spans="1:5">
      <c r="A74" s="207" t="s">
        <v>134</v>
      </c>
      <c r="B74" s="207"/>
      <c r="C74" s="207" t="s">
        <v>249</v>
      </c>
      <c r="D74" s="208" t="s">
        <v>250</v>
      </c>
      <c r="E74" s="203" t="str">
        <f>CONCATENATE(Tabla4[[#This Row],[N° CUADRO]],"_",Tabla4[[#This Row],[Codigo CPC]])</f>
        <v>CUADRO 7_51560-12</v>
      </c>
    </row>
    <row r="75" spans="1:5">
      <c r="A75" s="207" t="s">
        <v>134</v>
      </c>
      <c r="B75" s="207"/>
      <c r="C75" s="207" t="s">
        <v>251</v>
      </c>
      <c r="D75" s="208" t="s">
        <v>252</v>
      </c>
      <c r="E75" s="203" t="str">
        <f>CONCATENATE(Tabla4[[#This Row],[N° CUADRO]],"_",Tabla4[[#This Row],[Codigo CPC]])</f>
        <v>CUADRO 7_51560-11</v>
      </c>
    </row>
    <row r="76" spans="1:5">
      <c r="A76" s="207" t="s">
        <v>129</v>
      </c>
      <c r="B76" s="207">
        <v>2519</v>
      </c>
      <c r="C76" s="207">
        <v>25191</v>
      </c>
      <c r="D76" s="208" t="s">
        <v>253</v>
      </c>
      <c r="E76" s="203" t="str">
        <f>CONCATENATE(Tabla4[[#This Row],[N° CUADRO]],"_",Tabla4[[#This Row],[Codigo CPC]])</f>
        <v>CUADRO 3_25191</v>
      </c>
    </row>
    <row r="77" spans="1:5">
      <c r="A77" s="207" t="s">
        <v>129</v>
      </c>
      <c r="B77" s="207"/>
      <c r="C77" s="207">
        <v>2899</v>
      </c>
      <c r="D77" s="208" t="s">
        <v>254</v>
      </c>
      <c r="E77" s="203" t="str">
        <f>CONCATENATE(Tabla4[[#This Row],[N° CUADRO]],"_",Tabla4[[#This Row],[Codigo CPC]])</f>
        <v>CUADRO 3_2899</v>
      </c>
    </row>
    <row r="78" spans="1:5">
      <c r="A78" s="207" t="s">
        <v>97</v>
      </c>
      <c r="B78" s="207">
        <v>2699</v>
      </c>
      <c r="C78" s="207" t="s">
        <v>255</v>
      </c>
      <c r="D78" s="208" t="s">
        <v>256</v>
      </c>
      <c r="E78" s="203" t="str">
        <f>CONCATENATE(Tabla4[[#This Row],[N° CUADRO]],"_",Tabla4[[#This Row],[Codigo CPC]])</f>
        <v>CUADRO 2_37990-2</v>
      </c>
    </row>
    <row r="79" spans="1:5">
      <c r="A79" s="207" t="s">
        <v>129</v>
      </c>
      <c r="B79" s="207"/>
      <c r="C79" s="207">
        <v>14101</v>
      </c>
      <c r="D79" s="208" t="s">
        <v>257</v>
      </c>
      <c r="E79" s="203" t="str">
        <f>CONCATENATE(Tabla4[[#This Row],[N° CUADRO]],"_",Tabla4[[#This Row],[Codigo CPC]])</f>
        <v>CUADRO 3_14101</v>
      </c>
    </row>
    <row r="80" spans="1:5">
      <c r="A80" s="207" t="s">
        <v>118</v>
      </c>
      <c r="B80" s="207"/>
      <c r="C80" s="207" t="s">
        <v>258</v>
      </c>
      <c r="D80" s="202" t="s">
        <v>259</v>
      </c>
      <c r="E80" s="203" t="str">
        <f>CONCATENATE(Tabla4[[#This Row],[N° CUADRO]],"_",Tabla4[[#This Row],[Codigo CPC]])</f>
        <v>CUADRO 11_36950-21</v>
      </c>
    </row>
    <row r="81" spans="1:5">
      <c r="A81" s="207" t="s">
        <v>134</v>
      </c>
      <c r="B81" s="207"/>
      <c r="C81" s="207" t="s">
        <v>260</v>
      </c>
      <c r="D81" s="202" t="s">
        <v>261</v>
      </c>
      <c r="E81" s="203" t="str">
        <f>CONCATENATE(Tabla4[[#This Row],[N° CUADRO]],"_",Tabla4[[#This Row],[Codigo CPC]])</f>
        <v>CUADRO 7_51730-1</v>
      </c>
    </row>
    <row r="82" spans="1:5">
      <c r="A82" s="207" t="s">
        <v>97</v>
      </c>
      <c r="B82" s="207">
        <v>2422</v>
      </c>
      <c r="C82" s="207" t="s">
        <v>262</v>
      </c>
      <c r="D82" s="208" t="s">
        <v>263</v>
      </c>
      <c r="E82" s="203" t="str">
        <f>CONCATENATE(Tabla4[[#This Row],[N° CUADRO]],"_",Tabla4[[#This Row],[Codigo CPC]])</f>
        <v>CUADRO 2_35110-3</v>
      </c>
    </row>
    <row r="83" spans="1:5">
      <c r="A83" s="207" t="s">
        <v>100</v>
      </c>
      <c r="B83" s="207" t="s">
        <v>101</v>
      </c>
      <c r="C83" s="207" t="s">
        <v>264</v>
      </c>
      <c r="D83" s="208" t="s">
        <v>265</v>
      </c>
      <c r="E83" s="203" t="str">
        <f>CONCATENATE(Tabla4[[#This Row],[N° CUADRO]],"_",Tabla4[[#This Row],[Codigo CPC]])</f>
        <v>CUADRO 4_inciso c)</v>
      </c>
    </row>
    <row r="84" spans="1:5">
      <c r="A84" s="207" t="s">
        <v>97</v>
      </c>
      <c r="B84" s="207">
        <v>2720</v>
      </c>
      <c r="C84" s="207" t="s">
        <v>266</v>
      </c>
      <c r="D84" s="208" t="s">
        <v>267</v>
      </c>
      <c r="E84" s="203" t="str">
        <f>CONCATENATE(Tabla4[[#This Row],[N° CUADRO]],"_",Tabla4[[#This Row],[Codigo CPC]])</f>
        <v>CUADRO 2_41530-1</v>
      </c>
    </row>
    <row r="85" spans="1:5">
      <c r="A85" s="201" t="s">
        <v>97</v>
      </c>
      <c r="B85" s="201"/>
      <c r="C85" s="201" t="s">
        <v>268</v>
      </c>
      <c r="D85" s="202" t="s">
        <v>269</v>
      </c>
      <c r="E85" s="203" t="str">
        <f>CONCATENATE(Tabla4[[#This Row],[N° CUADRO]],"_",Tabla4[[#This Row],[Codigo CPC]])</f>
        <v>CUADRO 2_41510-1</v>
      </c>
    </row>
    <row r="86" spans="1:5">
      <c r="A86" s="201" t="s">
        <v>131</v>
      </c>
      <c r="B86" s="201" t="s">
        <v>101</v>
      </c>
      <c r="C86" s="201" t="s">
        <v>270</v>
      </c>
      <c r="D86" s="202" t="s">
        <v>271</v>
      </c>
      <c r="E86" s="203" t="str">
        <f>CONCATENATE(Tabla4[[#This Row],[N° CUADRO]],"_",Tabla4[[#This Row],[Codigo CPC]])</f>
        <v>CUADRO 1_inciso e)</v>
      </c>
    </row>
    <row r="87" spans="1:5">
      <c r="A87" s="201" t="s">
        <v>118</v>
      </c>
      <c r="B87" s="201"/>
      <c r="C87" s="201" t="s">
        <v>272</v>
      </c>
      <c r="D87" s="202" t="s">
        <v>273</v>
      </c>
      <c r="E87" s="203" t="str">
        <f>CONCATENATE(Tabla4[[#This Row],[N° CUADRO]],"_",Tabla4[[#This Row],[Codigo CPC]])</f>
        <v>CUADRO 11_37129-21</v>
      </c>
    </row>
    <row r="88" spans="1:5">
      <c r="A88" s="201" t="s">
        <v>118</v>
      </c>
      <c r="B88" s="201"/>
      <c r="C88" s="201" t="s">
        <v>274</v>
      </c>
      <c r="D88" s="202" t="s">
        <v>275</v>
      </c>
      <c r="E88" s="203" t="str">
        <f>CONCATENATE(Tabla4[[#This Row],[N° CUADRO]],"_",Tabla4[[#This Row],[Codigo CPC]])</f>
        <v>CUADRO 11_44826-21</v>
      </c>
    </row>
    <row r="89" spans="1:5">
      <c r="A89" s="207" t="s">
        <v>118</v>
      </c>
      <c r="B89" s="207"/>
      <c r="C89" s="207" t="s">
        <v>276</v>
      </c>
      <c r="D89" s="208" t="s">
        <v>277</v>
      </c>
      <c r="E89" s="203" t="str">
        <f>CONCATENATE(Tabla4[[#This Row],[N° CUADRO]],"_",Tabla4[[#This Row],[Codigo CPC]])</f>
        <v>CUADRO 11_46212-52</v>
      </c>
    </row>
    <row r="90" spans="1:5">
      <c r="A90" s="207" t="s">
        <v>278</v>
      </c>
      <c r="B90" s="207" t="s">
        <v>101</v>
      </c>
      <c r="C90" s="207" t="s">
        <v>279</v>
      </c>
      <c r="D90" s="208" t="s">
        <v>280</v>
      </c>
      <c r="E90" s="203" t="str">
        <f>CONCATENATE(Tabla4[[#This Row],[N° CUADRO]],"_",Tabla4[[#This Row],[Codigo CPC]])</f>
        <v>CUADRO 6.1_inciso l)</v>
      </c>
    </row>
    <row r="91" spans="1:5">
      <c r="A91" s="201" t="s">
        <v>106</v>
      </c>
      <c r="B91" s="201" t="s">
        <v>101</v>
      </c>
      <c r="C91" s="201" t="s">
        <v>281</v>
      </c>
      <c r="D91" s="202" t="s">
        <v>282</v>
      </c>
      <c r="E91" s="203" t="str">
        <f>CONCATENATE(Tabla4[[#This Row],[N° CUADRO]],"_",Tabla4[[#This Row],[Codigo CPC]])</f>
        <v>CUADRO 5_inciso u)</v>
      </c>
    </row>
    <row r="92" spans="1:5">
      <c r="A92" s="207" t="s">
        <v>129</v>
      </c>
      <c r="B92" s="201">
        <v>2610</v>
      </c>
      <c r="C92" s="201">
        <v>26101</v>
      </c>
      <c r="D92" s="202" t="s">
        <v>283</v>
      </c>
      <c r="E92" s="203" t="str">
        <f>CONCATENATE(Tabla4[[#This Row],[N° CUADRO]],"_",Tabla4[[#This Row],[Codigo CPC]])</f>
        <v>CUADRO 3_26101</v>
      </c>
    </row>
    <row r="93" spans="1:5">
      <c r="A93" s="207" t="s">
        <v>118</v>
      </c>
      <c r="B93" s="201"/>
      <c r="C93" s="57" t="s">
        <v>284</v>
      </c>
      <c r="D93" s="202" t="s">
        <v>285</v>
      </c>
      <c r="E93" s="203" t="str">
        <f>CONCATENATE(Tabla4[[#This Row],[N° CUADRO]],"_",Tabla4[[#This Row],[Codigo CPC]])</f>
        <v>CUADRO 11_37540-21</v>
      </c>
    </row>
  </sheetData>
  <sheetProtection algorithmName="SHA-512" hashValue="LDRZx05UlYzUUHcQmI+lRutpqr7KsbCghgIZqAcECZ4Xh7Z9yT+P40ZwbMRBoQ56KBC1GbM9qyVNa4YiqUsVZA==" saltValue="kJNE9ZezECi6c/YBEZnqlw==" spinCount="100000" sheet="1" objects="1"/>
  <pageMargins left="0.7" right="0.7" top="0.75" bottom="0.75" header="0.3" footer="0.3"/>
  <headerFooter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4">
    <tabColor rgb="FF00B050"/>
  </sheetPr>
  <dimension ref="A1:C13"/>
  <sheetViews>
    <sheetView workbookViewId="0">
      <selection activeCell="A10" sqref="A10"/>
    </sheetView>
  </sheetViews>
  <sheetFormatPr defaultColWidth="11" defaultRowHeight="15" outlineLevelCol="2"/>
  <cols>
    <col min="1" max="1" width="58" customWidth="1"/>
    <col min="3" max="3" width="12.2857142857143" customWidth="1"/>
  </cols>
  <sheetData>
    <row r="1" spans="1:3">
      <c r="A1" s="188" t="s">
        <v>286</v>
      </c>
      <c r="B1" s="188"/>
      <c r="C1" s="188"/>
    </row>
    <row r="2" spans="1:3">
      <c r="A2" s="189" t="s">
        <v>287</v>
      </c>
      <c r="B2" s="189" t="s">
        <v>288</v>
      </c>
      <c r="C2" s="189" t="s">
        <v>289</v>
      </c>
    </row>
    <row r="3" spans="1:3">
      <c r="A3" s="190" t="s">
        <v>290</v>
      </c>
      <c r="B3" s="191"/>
      <c r="C3" s="192">
        <v>1</v>
      </c>
    </row>
    <row r="4" spans="1:3">
      <c r="A4" s="193" t="s">
        <v>291</v>
      </c>
      <c r="B4" s="194"/>
      <c r="C4" s="192">
        <f>B4*C3</f>
        <v>0</v>
      </c>
    </row>
    <row r="5" spans="1:3">
      <c r="A5" s="193" t="s">
        <v>292</v>
      </c>
      <c r="B5" s="194"/>
      <c r="C5" s="192">
        <f>B5</f>
        <v>0</v>
      </c>
    </row>
    <row r="6" spans="1:3">
      <c r="A6" s="190" t="s">
        <v>293</v>
      </c>
      <c r="B6" s="195"/>
      <c r="C6" s="192">
        <f>C3+C4+C5</f>
        <v>1</v>
      </c>
    </row>
    <row r="7" spans="1:3">
      <c r="A7" s="190" t="s">
        <v>294</v>
      </c>
      <c r="B7" s="194"/>
      <c r="C7" s="192">
        <f>B7*C6</f>
        <v>0</v>
      </c>
    </row>
    <row r="8" spans="1:3">
      <c r="A8" s="190" t="s">
        <v>295</v>
      </c>
      <c r="B8" s="195"/>
      <c r="C8" s="192">
        <f>C6+C7</f>
        <v>1</v>
      </c>
    </row>
    <row r="9" spans="1:3">
      <c r="A9" s="190" t="s">
        <v>296</v>
      </c>
      <c r="B9" s="194"/>
      <c r="C9" s="192">
        <f>B9*$C$8</f>
        <v>0</v>
      </c>
    </row>
    <row r="10" spans="1:3">
      <c r="A10" s="190" t="s">
        <v>297</v>
      </c>
      <c r="B10" s="194"/>
      <c r="C10" s="192">
        <f>B10*$C$8</f>
        <v>0</v>
      </c>
    </row>
    <row r="11" spans="1:3">
      <c r="A11" s="190" t="s">
        <v>298</v>
      </c>
      <c r="B11" s="194"/>
      <c r="C11" s="192">
        <f>B11*$C$8</f>
        <v>0</v>
      </c>
    </row>
    <row r="12" spans="1:3">
      <c r="A12" s="190" t="s">
        <v>299</v>
      </c>
      <c r="B12" s="194"/>
      <c r="C12" s="192">
        <f>B12*$C$8</f>
        <v>0</v>
      </c>
    </row>
    <row r="13" spans="1:3">
      <c r="A13" s="196" t="s">
        <v>300</v>
      </c>
      <c r="B13" s="196"/>
      <c r="C13" s="197">
        <f>ROUNDUP(SUM(C8:C12),4)</f>
        <v>1</v>
      </c>
    </row>
  </sheetData>
  <sheetProtection algorithmName="SHA-512" hashValue="o7mTc2mDdYrF7p4JrlR9OTel51lpVg75GBeR4wikVvjOgfHQ8ZjgHdfDHwI5u7RWBr5S3YV9dVRBnFKnU2uAyg==" saltValue="I5PKndcNBD/BcFTZhhiLZg==" spinCount="100000" sheet="1" objects="1"/>
  <protectedRanges>
    <protectedRange sqref="B4:B5 B7 B9:B12" name="Rango1"/>
  </protectedRanges>
  <mergeCells count="1">
    <mergeCell ref="A1:C1"/>
  </mergeCells>
  <pageMargins left="0.7" right="0.7" top="0.75" bottom="0.75" header="0.3" footer="0.3"/>
  <headerFooter/>
  <ignoredErrors>
    <ignoredError sqref="C8 C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3"/>
  <sheetViews>
    <sheetView workbookViewId="0">
      <selection activeCell="D12" sqref="D12"/>
    </sheetView>
  </sheetViews>
  <sheetFormatPr defaultColWidth="11" defaultRowHeight="15" outlineLevelCol="3"/>
  <cols>
    <col min="2" max="2" width="43.4285714285714" customWidth="1"/>
    <col min="3" max="3" width="18.4285714285714" customWidth="1"/>
    <col min="4" max="4" width="19.1428571428571" customWidth="1"/>
  </cols>
  <sheetData>
    <row r="1" spans="2:4">
      <c r="B1" s="175" t="s">
        <v>301</v>
      </c>
      <c r="C1" s="176"/>
      <c r="D1" s="177"/>
    </row>
    <row r="2" ht="15.75" spans="2:4">
      <c r="B2" s="178"/>
      <c r="C2" s="179"/>
      <c r="D2" s="180"/>
    </row>
    <row r="3" spans="2:4">
      <c r="B3" s="181" t="s">
        <v>89</v>
      </c>
      <c r="C3" s="181" t="s">
        <v>302</v>
      </c>
      <c r="D3" s="181" t="s">
        <v>303</v>
      </c>
    </row>
    <row r="4" spans="2:4">
      <c r="B4" s="182" t="s">
        <v>233</v>
      </c>
      <c r="C4" s="182" t="str">
        <f>IFERROR(INDEX('Indices INDEC'!$A:$E,MATCH('POLINOMICA DE REDET.'!$B4,'Indices INDEC'!$D:$D,0),5),"")</f>
        <v>CUADRO 5_inciso a)</v>
      </c>
      <c r="D4" s="183">
        <v>0.42</v>
      </c>
    </row>
    <row r="5" ht="24" spans="2:4">
      <c r="B5" s="184" t="s">
        <v>271</v>
      </c>
      <c r="C5" s="182" t="str">
        <f>IFERROR(INDEX('Indices INDEC'!$A:$E,MATCH('POLINOMICA DE REDET.'!$B5,'Indices INDEC'!$D:$D,0),5),"")</f>
        <v>CUADRO 1_inciso e)</v>
      </c>
      <c r="D5" s="183">
        <v>0.04</v>
      </c>
    </row>
    <row r="6" spans="2:4">
      <c r="B6" s="182" t="s">
        <v>223</v>
      </c>
      <c r="C6" s="182" t="str">
        <f>IFERROR(INDEX('Indices INDEC'!$A:$E,MATCH('POLINOMICA DE REDET.'!$B6,'Indices INDEC'!$D:$D,0),5),"")</f>
        <v>CUADRO 11_37350-11</v>
      </c>
      <c r="D6" s="183">
        <v>0.1</v>
      </c>
    </row>
    <row r="7" spans="2:4">
      <c r="B7" s="182" t="s">
        <v>196</v>
      </c>
      <c r="C7" s="182" t="str">
        <f>IFERROR(INDEX('Indices INDEC'!$A:$E,MATCH('POLINOMICA DE REDET.'!$B7,'Indices INDEC'!$D:$D,0),5),"")</f>
        <v>CUADRO 3_27101i</v>
      </c>
      <c r="D7" s="183">
        <v>0.25</v>
      </c>
    </row>
    <row r="8" spans="2:4">
      <c r="B8" s="182" t="s">
        <v>203</v>
      </c>
      <c r="C8" s="182" t="str">
        <f>IFERROR(INDEX('Indices INDEC'!$A:$E,MATCH('POLINOMICA DE REDET.'!$B8,'Indices INDEC'!$D:$D,0),5),"")</f>
        <v>CUADRO 11_37510-11</v>
      </c>
      <c r="D8" s="183">
        <v>0.05</v>
      </c>
    </row>
    <row r="9" spans="2:4">
      <c r="B9" s="182" t="s">
        <v>180</v>
      </c>
      <c r="C9" s="182" t="str">
        <f>IFERROR(INDEX('Indices INDEC'!$A:$E,MATCH('POLINOMICA DE REDET.'!$B9,'Indices INDEC'!$D:$D,0),5),"")</f>
        <v>CUADRO 1_inciso j)</v>
      </c>
      <c r="D9" s="183">
        <v>0.04</v>
      </c>
    </row>
    <row r="10" spans="2:4">
      <c r="B10" s="182" t="s">
        <v>174</v>
      </c>
      <c r="C10" s="182" t="str">
        <f>IFERROR(INDEX('Indices INDEC'!$A:$E,MATCH('POLINOMICA DE REDET.'!$B10,'Indices INDEC'!$D:$D,0),5),"")</f>
        <v>_inciso o)</v>
      </c>
      <c r="D10" s="183">
        <v>0.03</v>
      </c>
    </row>
    <row r="11" ht="24.75" spans="2:4">
      <c r="B11" s="184" t="s">
        <v>187</v>
      </c>
      <c r="C11" s="182" t="str">
        <f>IFERROR(INDEX('Indices INDEC'!$A:$E,MATCH('POLINOMICA DE REDET.'!$B11,'Indices INDEC'!$D:$D,0),5),"")</f>
        <v>CUADRO 5_inciso p)</v>
      </c>
      <c r="D11" s="183">
        <v>0.07</v>
      </c>
    </row>
    <row r="12" ht="15.75" spans="2:4">
      <c r="B12" s="185" t="s">
        <v>304</v>
      </c>
      <c r="C12" s="186"/>
      <c r="D12" s="187">
        <f>SUM(D4:D11)</f>
        <v>1</v>
      </c>
    </row>
    <row r="13" spans="2:4">
      <c r="B13" s="7"/>
      <c r="C13" s="7"/>
      <c r="D13" s="7"/>
    </row>
  </sheetData>
  <sheetProtection algorithmName="SHA-512" hashValue="+CiciBXm0KViOhqkPKVTlsq8YbyI2oRnWGedST1+2A6WyMEAL/xvn42gsZ2+UbHfpsFaJPUZG2swHjDc6flI2w==" saltValue="EY5xz4AvqWAd5xWXg6EhpA==" spinCount="100000" sheet="1" objects="1"/>
  <mergeCells count="2">
    <mergeCell ref="B12:C12"/>
    <mergeCell ref="B1:D2"/>
  </mergeCells>
  <dataValidations count="2">
    <dataValidation type="list" allowBlank="1" showInputMessage="1" showErrorMessage="1" sqref="B4:B11 B13:B14">
      <formula1>DESCICC</formula1>
    </dataValidation>
    <dataValidation type="list" allowBlank="1" showInputMessage="1" showErrorMessage="1" sqref="C13:C14">
      <formula1>ICC</formula1>
    </dataValidation>
  </dataValidations>
  <pageMargins left="0.7" right="0.7" top="0.75" bottom="0.75" header="0.3" footer="0.3"/>
  <headerFooter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5">
    <tabColor rgb="FF00B050"/>
  </sheetPr>
  <dimension ref="A1:M296"/>
  <sheetViews>
    <sheetView zoomScale="85" zoomScaleNormal="85" topLeftCell="A252" workbookViewId="0">
      <selection activeCell="M276" sqref="M276"/>
    </sheetView>
  </sheetViews>
  <sheetFormatPr defaultColWidth="11" defaultRowHeight="15"/>
  <cols>
    <col min="1" max="1" width="9.14285714285714" customWidth="1"/>
    <col min="2" max="2" width="18.5714285714286" customWidth="1"/>
    <col min="3" max="3" width="32" customWidth="1"/>
    <col min="4" max="4" width="13" style="1" customWidth="1"/>
    <col min="5" max="5" width="11.8571428571429" style="1" customWidth="1"/>
    <col min="6" max="6" width="16.2857142857143" customWidth="1"/>
    <col min="7" max="8" width="15.4285714285714" customWidth="1"/>
    <col min="9" max="9" width="14" style="110" customWidth="1"/>
    <col min="10" max="10" width="14" customWidth="1"/>
    <col min="11" max="11" width="15.1428571428571" customWidth="1"/>
    <col min="12" max="12" width="13.1428571428571" style="111" customWidth="1"/>
    <col min="13" max="13" width="18.8571428571429" customWidth="1"/>
    <col min="15" max="15" width="12.8571428571429"/>
    <col min="16" max="16" width="10.5714285714286" customWidth="1"/>
    <col min="17" max="17" width="6" customWidth="1"/>
    <col min="18" max="19" width="12.8571428571429"/>
    <col min="20" max="20" width="3.14285714285714" customWidth="1"/>
    <col min="21" max="21" width="5.14285714285714" customWidth="1"/>
  </cols>
  <sheetData>
    <row r="1" ht="15.75" spans="1:8">
      <c r="A1" s="112" t="s">
        <v>305</v>
      </c>
      <c r="B1" s="112" t="s">
        <v>306</v>
      </c>
      <c r="C1" s="112" t="s">
        <v>7</v>
      </c>
      <c r="D1" s="112" t="s">
        <v>307</v>
      </c>
      <c r="E1" s="112" t="s">
        <v>308</v>
      </c>
      <c r="F1" s="113" t="s">
        <v>309</v>
      </c>
      <c r="G1" s="114" t="s">
        <v>310</v>
      </c>
      <c r="H1" s="115"/>
    </row>
    <row r="2" ht="15.75" spans="1:8">
      <c r="A2" s="116"/>
      <c r="B2" s="116"/>
      <c r="C2" s="116"/>
      <c r="D2" s="116"/>
      <c r="E2" s="116"/>
      <c r="F2" s="117" t="s">
        <v>311</v>
      </c>
      <c r="G2" s="117" t="s">
        <v>312</v>
      </c>
      <c r="H2" s="117" t="s">
        <v>304</v>
      </c>
    </row>
    <row r="3" ht="15.75" spans="1:8">
      <c r="A3" s="118">
        <v>1</v>
      </c>
      <c r="B3" s="119"/>
      <c r="C3" s="120" t="str">
        <f>IFERROR(INDEX(COMPUTO!$A:$D,MATCH('ANALISIS DE PRECIO'!$A3,COMPUTO!$A:$A,0),2),"")</f>
        <v>TRABAJOS PREPARATORIOS</v>
      </c>
      <c r="D3" s="121"/>
      <c r="E3" s="121"/>
      <c r="F3" s="119"/>
      <c r="G3" s="119"/>
      <c r="H3" s="122"/>
    </row>
    <row r="4" s="6" customFormat="1" spans="1:12">
      <c r="A4" s="123"/>
      <c r="B4" s="124" t="s">
        <v>15</v>
      </c>
      <c r="C4" s="125" t="str">
        <f>IFERROR(INDEX(COMPUTO!$A:$D,MATCH('ANALISIS DE PRECIO'!$B4,COMPUTO!$A:$A,0),2),"")</f>
        <v>Obrador y cierre de obra</v>
      </c>
      <c r="D4" s="124" t="str">
        <f>IFERROR(INDEX(COMPUTO!$A:$D,MATCH('ANALISIS DE PRECIO'!$B4,COMPUTO!$A:$A,0),3),"")</f>
        <v>Gl.</v>
      </c>
      <c r="E4" s="124">
        <f>IFERROR(INDEX(COMPUTO!$A:$D,MATCH('ANALISIS DE PRECIO'!$B4,COMPUTO!$A:$A,0),4),"")</f>
        <v>0</v>
      </c>
      <c r="F4" s="126">
        <f>ROUND(H24,2)</f>
        <v>0</v>
      </c>
      <c r="G4" s="127"/>
      <c r="H4" s="106"/>
      <c r="I4" s="52"/>
      <c r="L4" s="165"/>
    </row>
    <row r="5" spans="1:8">
      <c r="A5" s="7"/>
      <c r="B5" s="128"/>
      <c r="C5" s="129" t="s">
        <v>52</v>
      </c>
      <c r="D5" s="130"/>
      <c r="E5" s="130"/>
      <c r="F5" s="131"/>
      <c r="G5" s="132"/>
      <c r="H5" s="105"/>
    </row>
    <row r="6" spans="1:8">
      <c r="A6" s="7"/>
      <c r="B6" s="133" t="str">
        <f>IFERROR(INDEX(INSUMOS!A:E,MATCH('ANALISIS DE PRECIO'!$C6,INSUMOS!$B:$B,0),1),"")</f>
        <v/>
      </c>
      <c r="C6" s="134"/>
      <c r="D6" s="135" t="str">
        <f>IF($B6='UNIDADES y TIPOS'!$D$2,INDEX(INSUMOS!$A:$E,MATCH('ANALISIS DE PRECIO'!$C6,INSUMOS!$B:$B,0),3),"No es mano de obra")</f>
        <v>No es mano de obra</v>
      </c>
      <c r="E6" s="136"/>
      <c r="F6" s="137" t="str">
        <f>IF($B6='UNIDADES y TIPOS'!$D$2,INDEX(INSUMOS!$A:$E,MATCH('ANALISIS DE PRECIO'!$C6,INSUMOS!$B:$B,0),4),"No es mano de obra")</f>
        <v>No es mano de obra</v>
      </c>
      <c r="G6" s="138" t="str">
        <f>IFERROR(ROUND(E6*F6,2),"")</f>
        <v/>
      </c>
      <c r="H6" s="105"/>
    </row>
    <row r="7" spans="1:8">
      <c r="A7" s="7"/>
      <c r="B7" s="133" t="str">
        <f>IFERROR(INDEX(INSUMOS!A:E,MATCH('ANALISIS DE PRECIO'!$C7,INSUMOS!$B:$B,0),1),"")</f>
        <v/>
      </c>
      <c r="C7" s="134"/>
      <c r="D7" s="135" t="str">
        <f>IF($B7='UNIDADES y TIPOS'!$D$2,INDEX(INSUMOS!$A:$E,MATCH('ANALISIS DE PRECIO'!$C7,INSUMOS!$B:$B,0),3),"No es mano de obra")</f>
        <v>No es mano de obra</v>
      </c>
      <c r="E7" s="136"/>
      <c r="F7" s="137" t="str">
        <f>IF($B7='UNIDADES y TIPOS'!$D$2,INDEX(INSUMOS!$A:$E,MATCH('ANALISIS DE PRECIO'!$C7,INSUMOS!$B:$B,0),4),"No es mano de obra")</f>
        <v>No es mano de obra</v>
      </c>
      <c r="G7" s="138" t="str">
        <f t="shared" ref="G7:G9" si="0">IFERROR(ROUND(E7*F7,2),"")</f>
        <v/>
      </c>
      <c r="H7" s="105"/>
    </row>
    <row r="8" spans="1:8">
      <c r="A8" s="7"/>
      <c r="B8" s="133" t="str">
        <f>IFERROR(INDEX(INSUMOS!A:E,MATCH('ANALISIS DE PRECIO'!$C8,INSUMOS!$B:$B,0),1),"")</f>
        <v/>
      </c>
      <c r="C8" s="134"/>
      <c r="D8" s="135" t="str">
        <f>IF($B8='UNIDADES y TIPOS'!$D$2,INDEX(INSUMOS!$A:$E,MATCH('ANALISIS DE PRECIO'!$C8,INSUMOS!$B:$B,0),3),"No es mano de obra")</f>
        <v>No es mano de obra</v>
      </c>
      <c r="E8" s="136"/>
      <c r="F8" s="137" t="str">
        <f>IF($B8='UNIDADES y TIPOS'!$D$2,INDEX(INSUMOS!$A:$E,MATCH('ANALISIS DE PRECIO'!$C8,INSUMOS!$B:$B,0),4),"No es mano de obra")</f>
        <v>No es mano de obra</v>
      </c>
      <c r="G8" s="138" t="str">
        <f t="shared" si="0"/>
        <v/>
      </c>
      <c r="H8" s="105"/>
    </row>
    <row r="9" spans="1:8">
      <c r="A9" s="7"/>
      <c r="B9" s="133" t="str">
        <f>IFERROR(INDEX(INSUMOS!A:E,MATCH('ANALISIS DE PRECIO'!$C9,INSUMOS!$B:$B,0),1),"")</f>
        <v/>
      </c>
      <c r="C9" s="134"/>
      <c r="D9" s="135" t="str">
        <f>IF($B9='UNIDADES y TIPOS'!$D$2,INDEX(INSUMOS!$A:$E,MATCH('ANALISIS DE PRECIO'!$C9,INSUMOS!$B:$B,0),3),"No es mano de obra")</f>
        <v>No es mano de obra</v>
      </c>
      <c r="E9" s="136"/>
      <c r="F9" s="137" t="str">
        <f>IF($B9='UNIDADES y TIPOS'!$D$2,INDEX(INSUMOS!$A:$E,MATCH('ANALISIS DE PRECIO'!$C9,INSUMOS!$B:$B,0),4),"No es mano de obra")</f>
        <v>No es mano de obra</v>
      </c>
      <c r="G9" s="138" t="str">
        <f t="shared" si="0"/>
        <v/>
      </c>
      <c r="H9" s="105"/>
    </row>
    <row r="10" spans="1:9">
      <c r="A10" s="7"/>
      <c r="B10" s="139"/>
      <c r="C10" s="140" t="s">
        <v>313</v>
      </c>
      <c r="D10" s="140"/>
      <c r="E10" s="141"/>
      <c r="F10" s="142"/>
      <c r="G10" s="143"/>
      <c r="H10" s="144">
        <f>SUM(G6:G9)</f>
        <v>0</v>
      </c>
      <c r="I10" s="166">
        <f>IFERROR(H10/H22,0)</f>
        <v>0</v>
      </c>
    </row>
    <row r="11" spans="1:8">
      <c r="A11" s="7"/>
      <c r="B11" s="145"/>
      <c r="C11" s="146" t="s">
        <v>54</v>
      </c>
      <c r="D11" s="147"/>
      <c r="E11" s="147"/>
      <c r="F11" s="148"/>
      <c r="G11" s="149"/>
      <c r="H11" s="105"/>
    </row>
    <row r="12" spans="1:8">
      <c r="A12" s="7"/>
      <c r="B12" s="133" t="str">
        <f>IFERROR(INDEX(INSUMOS!A:E,MATCH('ANALISIS DE PRECIO'!$C12,INSUMOS!$B:$B,0),1),"")</f>
        <v/>
      </c>
      <c r="C12" s="134"/>
      <c r="D12" s="135" t="str">
        <f>IF($B12='UNIDADES y TIPOS'!$D$3,INDEX(INSUMOS!$A:$E,MATCH('ANALISIS DE PRECIO'!$C12,INSUMOS!$B:$B,0),3),"No es material")</f>
        <v>No es material</v>
      </c>
      <c r="E12" s="136"/>
      <c r="F12" s="137" t="str">
        <f>IF($B12='UNIDADES y TIPOS'!$D$3,INDEX(INSUMOS!$A:$E,MATCH('ANALISIS DE PRECIO'!$C12,INSUMOS!$B:$B,0),4),"No es material")</f>
        <v>No es material</v>
      </c>
      <c r="G12" s="138" t="str">
        <f>IFERROR(ROUND(E12*F12,2),"")</f>
        <v/>
      </c>
      <c r="H12" s="105"/>
    </row>
    <row r="13" spans="1:8">
      <c r="A13" s="7"/>
      <c r="B13" s="133" t="str">
        <f>IFERROR(INDEX(INSUMOS!A:E,MATCH('ANALISIS DE PRECIO'!$C13,INSUMOS!$B:$B,0),1),"")</f>
        <v/>
      </c>
      <c r="C13" s="134"/>
      <c r="D13" s="135" t="str">
        <f>IF($B13='UNIDADES y TIPOS'!$D$3,INDEX(INSUMOS!$A:$E,MATCH('ANALISIS DE PRECIO'!$C13,INSUMOS!$B:$B,0),3),"No es material")</f>
        <v>No es material</v>
      </c>
      <c r="E13" s="136"/>
      <c r="F13" s="137" t="str">
        <f>IF($B13='UNIDADES y TIPOS'!$D$3,INDEX(INSUMOS!$A:$E,MATCH('ANALISIS DE PRECIO'!$C13,INSUMOS!$B:$B,0),4),"No es material")</f>
        <v>No es material</v>
      </c>
      <c r="G13" s="138" t="str">
        <f t="shared" ref="G13:G14" si="1">IFERROR(ROUND(E13*F13,2),"")</f>
        <v/>
      </c>
      <c r="H13" s="105"/>
    </row>
    <row r="14" spans="1:8">
      <c r="A14" s="7"/>
      <c r="B14" s="133" t="str">
        <f>IFERROR(INDEX(INSUMOS!A:E,MATCH('ANALISIS DE PRECIO'!$C14,INSUMOS!$B:$B,0),1),"")</f>
        <v/>
      </c>
      <c r="C14" s="134"/>
      <c r="D14" s="135" t="str">
        <f>IF($B14='UNIDADES y TIPOS'!$D$3,INDEX(INSUMOS!$A:$E,MATCH('ANALISIS DE PRECIO'!$C14,INSUMOS!$B:$B,0),3),"No es material")</f>
        <v>No es material</v>
      </c>
      <c r="E14" s="136"/>
      <c r="F14" s="137" t="str">
        <f>IF($B14='UNIDADES y TIPOS'!$D$3,INDEX(INSUMOS!$A:$E,MATCH('ANALISIS DE PRECIO'!$C14,INSUMOS!$B:$B,0),4),"No es material")</f>
        <v>No es material</v>
      </c>
      <c r="G14" s="138" t="str">
        <f t="shared" si="1"/>
        <v/>
      </c>
      <c r="H14" s="105"/>
    </row>
    <row r="15" spans="1:9">
      <c r="A15" s="7"/>
      <c r="B15" s="139"/>
      <c r="C15" s="140" t="s">
        <v>314</v>
      </c>
      <c r="D15" s="140"/>
      <c r="E15" s="141"/>
      <c r="F15" s="142"/>
      <c r="G15" s="143"/>
      <c r="H15" s="144">
        <f>SUM(G12:G14)</f>
        <v>0</v>
      </c>
      <c r="I15" s="166">
        <f>IFERROR(H15/H22,0)</f>
        <v>0</v>
      </c>
    </row>
    <row r="16" spans="1:8">
      <c r="A16" s="7"/>
      <c r="B16" s="128"/>
      <c r="C16" s="129" t="s">
        <v>315</v>
      </c>
      <c r="D16" s="130"/>
      <c r="E16" s="130"/>
      <c r="F16" s="131"/>
      <c r="G16" s="132"/>
      <c r="H16" s="105"/>
    </row>
    <row r="17" spans="1:8">
      <c r="A17" s="7"/>
      <c r="B17" s="133" t="str">
        <f>IFERROR(INDEX(INSUMOS!A:E,MATCH('ANALISIS DE PRECIO'!$C17,INSUMOS!$B:$B,0),1),"")</f>
        <v/>
      </c>
      <c r="C17" s="134"/>
      <c r="D17" s="135" t="str">
        <f>IF(OR($B17='UNIDADES y TIPOS'!$D$4,'ANALISIS DE PRECIO'!$B17='UNIDADES y TIPOS'!$D$5),INDEX(INSUMOS!$A:$E,MATCH('ANALISIS DE PRECIO'!$C17,INSUMOS!$B:$B,0),3),"No es EQ. ni Otro Rec.")</f>
        <v>No es EQ. ni Otro Rec.</v>
      </c>
      <c r="E17" s="136"/>
      <c r="F17" s="137" t="str">
        <f>IF(OR($B17='UNIDADES y TIPOS'!$D$4,'ANALISIS DE PRECIO'!$B17='UNIDADES y TIPOS'!$D$5),INDEX(INSUMOS!$A:$E,MATCH('ANALISIS DE PRECIO'!$C17,INSUMOS!$B:$B,0),4),"No es EQ. ni Otro Rec.")</f>
        <v>No es EQ. ni Otro Rec.</v>
      </c>
      <c r="G17" s="138" t="str">
        <f>IFERROR(ROUND(E17*F17,2),"")</f>
        <v/>
      </c>
      <c r="H17" s="105"/>
    </row>
    <row r="18" spans="1:8">
      <c r="A18" s="7"/>
      <c r="B18" s="133" t="str">
        <f>IFERROR(INDEX(INSUMOS!A:E,MATCH('ANALISIS DE PRECIO'!$C18,INSUMOS!$B:$B,0),1),"")</f>
        <v/>
      </c>
      <c r="C18" s="134"/>
      <c r="D18" s="135" t="str">
        <f>IF(OR($B18='UNIDADES y TIPOS'!$D$4,'ANALISIS DE PRECIO'!$B18='UNIDADES y TIPOS'!$D$5),INDEX(INSUMOS!$A:$E,MATCH('ANALISIS DE PRECIO'!$C18,INSUMOS!$B:$B,0),3),"No es EQ. ni Otro Rec.")</f>
        <v>No es EQ. ni Otro Rec.</v>
      </c>
      <c r="E18" s="136"/>
      <c r="F18" s="137" t="str">
        <f>IF(OR($B18='UNIDADES y TIPOS'!$D$4,'ANALISIS DE PRECIO'!$B18='UNIDADES y TIPOS'!$D$5),INDEX(INSUMOS!$A:$E,MATCH('ANALISIS DE PRECIO'!$C18,INSUMOS!$B:$B,0),4),"No es EQ. ni Otro Rec.")</f>
        <v>No es EQ. ni Otro Rec.</v>
      </c>
      <c r="G18" s="138" t="str">
        <f t="shared" ref="G18:G20" si="2">IFERROR(ROUND(E18*F18,2),"")</f>
        <v/>
      </c>
      <c r="H18" s="105"/>
    </row>
    <row r="19" spans="1:8">
      <c r="A19" s="7"/>
      <c r="B19" s="133" t="str">
        <f>IFERROR(INDEX(INSUMOS!A:E,MATCH('ANALISIS DE PRECIO'!$C19,INSUMOS!$B:$B,0),1),"")</f>
        <v/>
      </c>
      <c r="C19" s="134"/>
      <c r="D19" s="135" t="str">
        <f>IF(OR($B19='UNIDADES y TIPOS'!$D$4,'ANALISIS DE PRECIO'!$B19='UNIDADES y TIPOS'!$D$5),INDEX(INSUMOS!$A:$E,MATCH('ANALISIS DE PRECIO'!$C19,INSUMOS!$B:$B,0),3),"No es EQ. ni Otro Rec.")</f>
        <v>No es EQ. ni Otro Rec.</v>
      </c>
      <c r="E19" s="136"/>
      <c r="F19" s="137" t="str">
        <f>IF(OR($B19='UNIDADES y TIPOS'!$D$4,'ANALISIS DE PRECIO'!$B19='UNIDADES y TIPOS'!$D$5),INDEX(INSUMOS!$A:$E,MATCH('ANALISIS DE PRECIO'!$C19,INSUMOS!$B:$B,0),4),"No es EQ. ni Otro Rec.")</f>
        <v>No es EQ. ni Otro Rec.</v>
      </c>
      <c r="G19" s="138" t="str">
        <f t="shared" si="2"/>
        <v/>
      </c>
      <c r="H19" s="105"/>
    </row>
    <row r="20" spans="1:8">
      <c r="A20" s="7"/>
      <c r="B20" s="133" t="str">
        <f>IFERROR(INDEX(INSUMOS!A:E,MATCH('ANALISIS DE PRECIO'!$C20,INSUMOS!$B:$B,0),1),"")</f>
        <v/>
      </c>
      <c r="C20" s="134"/>
      <c r="D20" s="135" t="str">
        <f>IF(OR($B20='UNIDADES y TIPOS'!$D$4,'ANALISIS DE PRECIO'!$B20='UNIDADES y TIPOS'!$D$5),INDEX(INSUMOS!$A:$E,MATCH('ANALISIS DE PRECIO'!$C20,INSUMOS!$B:$B,0),3),"No es EQ. ni Otro Rec.")</f>
        <v>No es EQ. ni Otro Rec.</v>
      </c>
      <c r="E20" s="136"/>
      <c r="F20" s="137" t="str">
        <f>IF(OR($B20='UNIDADES y TIPOS'!$D$4,'ANALISIS DE PRECIO'!$B20='UNIDADES y TIPOS'!$D$5),INDEX(INSUMOS!$A:$E,MATCH('ANALISIS DE PRECIO'!$C20,INSUMOS!$B:$B,0),4),"No es EQ. ni Otro Rec.")</f>
        <v>No es EQ. ni Otro Rec.</v>
      </c>
      <c r="G20" s="138" t="str">
        <f t="shared" si="2"/>
        <v/>
      </c>
      <c r="H20" s="105"/>
    </row>
    <row r="21" ht="15.75" spans="2:9">
      <c r="B21" s="139"/>
      <c r="C21" s="140" t="s">
        <v>316</v>
      </c>
      <c r="D21" s="140"/>
      <c r="E21" s="141"/>
      <c r="F21" s="142"/>
      <c r="G21" s="143"/>
      <c r="H21" s="144">
        <f>SUM(G17:G20)</f>
        <v>0</v>
      </c>
      <c r="I21" s="166">
        <f>IFERROR(H21/H22,0)</f>
        <v>0</v>
      </c>
    </row>
    <row r="22" ht="15.75" spans="2:8">
      <c r="B22" s="105"/>
      <c r="C22" s="105"/>
      <c r="D22" s="150"/>
      <c r="E22" s="150"/>
      <c r="F22" s="151" t="s">
        <v>317</v>
      </c>
      <c r="G22" s="152"/>
      <c r="H22" s="153">
        <f>SUM(H10,H15,H21)</f>
        <v>0</v>
      </c>
    </row>
    <row r="23" ht="15.75" spans="6:8">
      <c r="F23" s="154" t="s">
        <v>318</v>
      </c>
      <c r="G23" s="155"/>
      <c r="H23" s="156">
        <f>'Coeficiente de Pase'!$C$13</f>
        <v>1</v>
      </c>
    </row>
    <row r="24" ht="15.75" spans="6:8">
      <c r="F24" s="157" t="str">
        <f>CONCATENATE("PRECIO UNITARIO ","(","$","/",D4,")")</f>
        <v>PRECIO UNITARIO ($/Gl.)</v>
      </c>
      <c r="G24" s="158"/>
      <c r="H24" s="159">
        <f>H22*H23</f>
        <v>0</v>
      </c>
    </row>
    <row r="26" ht="25.5" spans="2:9">
      <c r="B26" s="160" t="s">
        <v>18</v>
      </c>
      <c r="C26" s="161" t="str">
        <f>IFERROR(INDEX(COMPUTO!$A:$D,MATCH('ANALISIS DE PRECIO'!$B26,COMPUTO!$A:$A,0),2),"")</f>
        <v>Replanteo y verificación de tareas y medidas</v>
      </c>
      <c r="D26" s="160" t="str">
        <f>IFERROR(INDEX(COMPUTO!$A:$D,MATCH('ANALISIS DE PRECIO'!$B26,COMPUTO!$A:$A,0),3),"")</f>
        <v>Gl.</v>
      </c>
      <c r="E26" s="160">
        <f>IFERROR(INDEX(COMPUTO!$A:$D,MATCH('ANALISIS DE PRECIO'!$B26,COMPUTO!$A:$A,0),4),"")</f>
        <v>0</v>
      </c>
      <c r="F26" s="162">
        <f>ROUND(H44,2)</f>
        <v>0</v>
      </c>
      <c r="G26" s="163"/>
      <c r="H26" s="106"/>
      <c r="I26" s="52"/>
    </row>
    <row r="27" spans="2:8">
      <c r="B27" s="128"/>
      <c r="C27" s="129" t="s">
        <v>52</v>
      </c>
      <c r="D27" s="130"/>
      <c r="E27" s="130"/>
      <c r="F27" s="131"/>
      <c r="G27" s="132"/>
      <c r="H27" s="105"/>
    </row>
    <row r="28" spans="2:8">
      <c r="B28" s="133" t="str">
        <f>IFERROR(INDEX(INSUMOS!A:E,MATCH('ANALISIS DE PRECIO'!$C28,INSUMOS!$B:$B,0),1),"")</f>
        <v/>
      </c>
      <c r="C28" s="134"/>
      <c r="D28" s="135" t="str">
        <f>IF($B28='UNIDADES y TIPOS'!$D$2,INDEX(INSUMOS!$A:$E,MATCH('ANALISIS DE PRECIO'!$C28,INSUMOS!$B:$B,0),3),"No es mano de obra")</f>
        <v>No es mano de obra</v>
      </c>
      <c r="E28" s="136"/>
      <c r="F28" s="137" t="str">
        <f>IF($B28='UNIDADES y TIPOS'!$D$2,INDEX(INSUMOS!$A:$E,MATCH('ANALISIS DE PRECIO'!$C28,INSUMOS!$B:$B,0),4),"No es mano de obra")</f>
        <v>No es mano de obra</v>
      </c>
      <c r="G28" s="138" t="str">
        <f>IFERROR(ROUND(E28*F28,2),"")</f>
        <v/>
      </c>
      <c r="H28" s="105"/>
    </row>
    <row r="29" spans="2:8">
      <c r="B29" s="133" t="str">
        <f>IFERROR(INDEX(INSUMOS!A:E,MATCH('ANALISIS DE PRECIO'!$C29,INSUMOS!$B:$B,0),1),"")</f>
        <v/>
      </c>
      <c r="C29" s="134"/>
      <c r="D29" s="135" t="str">
        <f>IF($B29='UNIDADES y TIPOS'!$D$2,INDEX(INSUMOS!$A:$E,MATCH('ANALISIS DE PRECIO'!$C29,INSUMOS!$B:$B,0),3),"No es mano de obra")</f>
        <v>No es mano de obra</v>
      </c>
      <c r="E29" s="136"/>
      <c r="F29" s="137" t="str">
        <f>IF($B29='UNIDADES y TIPOS'!$D$2,INDEX(INSUMOS!$A:$E,MATCH('ANALISIS DE PRECIO'!$C29,INSUMOS!$B:$B,0),4),"No es mano de obra")</f>
        <v>No es mano de obra</v>
      </c>
      <c r="G29" s="138" t="str">
        <f t="shared" ref="G29:G30" si="3">IFERROR(ROUND(E29*F29,2),"")</f>
        <v/>
      </c>
      <c r="H29" s="105"/>
    </row>
    <row r="30" spans="2:8">
      <c r="B30" s="133" t="str">
        <f>IFERROR(INDEX(INSUMOS!A:E,MATCH('ANALISIS DE PRECIO'!$C30,INSUMOS!$B:$B,0),1),"")</f>
        <v/>
      </c>
      <c r="C30" s="134"/>
      <c r="D30" s="135" t="str">
        <f>IF($B30='UNIDADES y TIPOS'!$D$2,INDEX(INSUMOS!$A:$E,MATCH('ANALISIS DE PRECIO'!$C30,INSUMOS!$B:$B,0),3),"No es mano de obra")</f>
        <v>No es mano de obra</v>
      </c>
      <c r="E30" s="136"/>
      <c r="F30" s="137" t="str">
        <f>IF($B30='UNIDADES y TIPOS'!$D$2,INDEX(INSUMOS!$A:$E,MATCH('ANALISIS DE PRECIO'!$C30,INSUMOS!$B:$B,0),4),"No es mano de obra")</f>
        <v>No es mano de obra</v>
      </c>
      <c r="G30" s="138" t="str">
        <f t="shared" si="3"/>
        <v/>
      </c>
      <c r="H30" s="105"/>
    </row>
    <row r="31" spans="2:9">
      <c r="B31" s="139"/>
      <c r="C31" s="140" t="s">
        <v>313</v>
      </c>
      <c r="D31" s="140"/>
      <c r="E31" s="141"/>
      <c r="F31" s="142"/>
      <c r="G31" s="143"/>
      <c r="H31" s="144">
        <f>SUM(G28:G30)</f>
        <v>0</v>
      </c>
      <c r="I31" s="166">
        <f>IFERROR(H31/H42,0)</f>
        <v>0</v>
      </c>
    </row>
    <row r="32" spans="2:8">
      <c r="B32" s="145"/>
      <c r="C32" s="146" t="s">
        <v>54</v>
      </c>
      <c r="D32" s="147"/>
      <c r="E32" s="147"/>
      <c r="F32" s="148"/>
      <c r="G32" s="149"/>
      <c r="H32" s="105"/>
    </row>
    <row r="33" spans="2:8">
      <c r="B33" s="133" t="str">
        <f>IFERROR(INDEX(INSUMOS!A:E,MATCH('ANALISIS DE PRECIO'!$C33,INSUMOS!$B:$B,0),1),"")</f>
        <v/>
      </c>
      <c r="C33" s="134"/>
      <c r="D33" s="135" t="str">
        <f>IF($B33='UNIDADES y TIPOS'!$D$3,INDEX(INSUMOS!$A:$E,MATCH('ANALISIS DE PRECIO'!$C33,INSUMOS!$B:$B,0),3),"No es material")</f>
        <v>No es material</v>
      </c>
      <c r="E33" s="136"/>
      <c r="F33" s="137" t="str">
        <f>IF($B33='UNIDADES y TIPOS'!$D$3,INDEX(INSUMOS!$A:$E,MATCH('ANALISIS DE PRECIO'!$C33,INSUMOS!$B:$B,0),4),"No es material")</f>
        <v>No es material</v>
      </c>
      <c r="G33" s="138" t="str">
        <f>IFERROR(ROUND(E33*F33,2),"")</f>
        <v/>
      </c>
      <c r="H33" s="105"/>
    </row>
    <row r="34" spans="2:8">
      <c r="B34" s="133" t="str">
        <f>IFERROR(INDEX(INSUMOS!A:E,MATCH('ANALISIS DE PRECIO'!$C34,INSUMOS!$B:$B,0),1),"")</f>
        <v/>
      </c>
      <c r="C34" s="134"/>
      <c r="D34" s="135" t="str">
        <f>IF($B34='UNIDADES y TIPOS'!$D$3,INDEX(INSUMOS!$A:$E,MATCH('ANALISIS DE PRECIO'!$C34,INSUMOS!$B:$B,0),3),"No es material")</f>
        <v>No es material</v>
      </c>
      <c r="E34" s="136"/>
      <c r="F34" s="137" t="str">
        <f>IF($B34='UNIDADES y TIPOS'!$D$3,INDEX(INSUMOS!$A:$E,MATCH('ANALISIS DE PRECIO'!$C34,INSUMOS!$B:$B,0),4),"No es material")</f>
        <v>No es material</v>
      </c>
      <c r="G34" s="138" t="str">
        <f>IFERROR(ROUND(E34*F34,2),"")</f>
        <v/>
      </c>
      <c r="H34" s="105"/>
    </row>
    <row r="35" spans="2:8">
      <c r="B35" s="133" t="str">
        <f>IFERROR(INDEX(INSUMOS!A:E,MATCH('ANALISIS DE PRECIO'!$C35,INSUMOS!$B:$B,0),1),"")</f>
        <v/>
      </c>
      <c r="C35" s="134"/>
      <c r="D35" s="135" t="str">
        <f>IF($B35='UNIDADES y TIPOS'!$D$3,INDEX(INSUMOS!$A:$E,MATCH('ANALISIS DE PRECIO'!$C35,INSUMOS!$B:$B,0),3),"No es material")</f>
        <v>No es material</v>
      </c>
      <c r="E35" s="136"/>
      <c r="F35" s="137" t="str">
        <f>IF($B35='UNIDADES y TIPOS'!$D$3,INDEX(INSUMOS!$A:$E,MATCH('ANALISIS DE PRECIO'!$C35,INSUMOS!$B:$B,0),4),"No es material")</f>
        <v>No es material</v>
      </c>
      <c r="G35" s="138" t="str">
        <f>IFERROR(ROUND(E35*F35,2),"")</f>
        <v/>
      </c>
      <c r="H35" s="105"/>
    </row>
    <row r="36" spans="2:9">
      <c r="B36" s="139"/>
      <c r="C36" s="140" t="s">
        <v>314</v>
      </c>
      <c r="D36" s="140"/>
      <c r="E36" s="141"/>
      <c r="F36" s="142"/>
      <c r="G36" s="143"/>
      <c r="H36" s="144">
        <f>SUM(G33:G35)</f>
        <v>0</v>
      </c>
      <c r="I36" s="166">
        <f>IFERROR(H36/H42,0)</f>
        <v>0</v>
      </c>
    </row>
    <row r="37" spans="2:8">
      <c r="B37" s="128"/>
      <c r="C37" s="129" t="s">
        <v>315</v>
      </c>
      <c r="D37" s="130"/>
      <c r="E37" s="130"/>
      <c r="F37" s="131"/>
      <c r="G37" s="132"/>
      <c r="H37" s="105"/>
    </row>
    <row r="38" spans="2:8">
      <c r="B38" s="133" t="str">
        <f>IFERROR(INDEX(INSUMOS!A:E,MATCH('ANALISIS DE PRECIO'!$C38,INSUMOS!$B:$B,0),1),"")</f>
        <v/>
      </c>
      <c r="C38" s="134"/>
      <c r="D38" s="135" t="str">
        <f>IF(OR($B38='UNIDADES y TIPOS'!$D$4,'ANALISIS DE PRECIO'!$B38='UNIDADES y TIPOS'!$D$5),INDEX(INSUMOS!$A:$E,MATCH('ANALISIS DE PRECIO'!$C38,INSUMOS!$B:$B,0),3),"No es EQ. ni Otro Rec.")</f>
        <v>No es EQ. ni Otro Rec.</v>
      </c>
      <c r="E38" s="136"/>
      <c r="F38" s="137" t="str">
        <f>IF(OR($B38='UNIDADES y TIPOS'!$D$4,'ANALISIS DE PRECIO'!$B38='UNIDADES y TIPOS'!$D$5),INDEX(INSUMOS!$A:$E,MATCH('ANALISIS DE PRECIO'!$C38,INSUMOS!$B:$B,0),4),"No es EQ. ni Otro Rec.")</f>
        <v>No es EQ. ni Otro Rec.</v>
      </c>
      <c r="G38" s="138" t="str">
        <f>IFERROR(ROUND(E38*F38,2),"")</f>
        <v/>
      </c>
      <c r="H38" s="105"/>
    </row>
    <row r="39" spans="2:8">
      <c r="B39" s="133" t="str">
        <f>IFERROR(INDEX(INSUMOS!A:E,MATCH('ANALISIS DE PRECIO'!$C39,INSUMOS!$B:$B,0),1),"")</f>
        <v/>
      </c>
      <c r="C39" s="134"/>
      <c r="D39" s="135" t="str">
        <f>IF(OR($B39='UNIDADES y TIPOS'!$D$4,'ANALISIS DE PRECIO'!$B39='UNIDADES y TIPOS'!$D$5),INDEX(INSUMOS!$A:$E,MATCH('ANALISIS DE PRECIO'!$C39,INSUMOS!$B:$B,0),3),"No es EQ. ni Otro Rec.")</f>
        <v>No es EQ. ni Otro Rec.</v>
      </c>
      <c r="E39" s="136"/>
      <c r="F39" s="137" t="str">
        <f>IF(OR($B39='UNIDADES y TIPOS'!$D$4,'ANALISIS DE PRECIO'!$B39='UNIDADES y TIPOS'!$D$5),INDEX(INSUMOS!$A:$E,MATCH('ANALISIS DE PRECIO'!$C39,INSUMOS!$B:$B,0),4),"No es EQ. ni Otro Rec.")</f>
        <v>No es EQ. ni Otro Rec.</v>
      </c>
      <c r="G39" s="138" t="str">
        <f t="shared" ref="G39:G40" si="4">IFERROR(ROUND(E39*F39,2),"")</f>
        <v/>
      </c>
      <c r="H39" s="105"/>
    </row>
    <row r="40" spans="2:8">
      <c r="B40" s="133" t="str">
        <f>IFERROR(INDEX(INSUMOS!A:E,MATCH('ANALISIS DE PRECIO'!$C40,INSUMOS!$B:$B,0),1),"")</f>
        <v/>
      </c>
      <c r="C40" s="134"/>
      <c r="D40" s="135" t="str">
        <f>IF(OR($B40='UNIDADES y TIPOS'!$D$4,'ANALISIS DE PRECIO'!$B40='UNIDADES y TIPOS'!$D$5),INDEX(INSUMOS!$A:$E,MATCH('ANALISIS DE PRECIO'!$C40,INSUMOS!$B:$B,0),3),"No es EQ. ni Otro Rec.")</f>
        <v>No es EQ. ni Otro Rec.</v>
      </c>
      <c r="E40" s="136"/>
      <c r="F40" s="137" t="str">
        <f>IF(OR($B40='UNIDADES y TIPOS'!$D$4,'ANALISIS DE PRECIO'!$B40='UNIDADES y TIPOS'!$D$5),INDEX(INSUMOS!$A:$E,MATCH('ANALISIS DE PRECIO'!$C40,INSUMOS!$B:$B,0),4),"No es EQ. ni Otro Rec.")</f>
        <v>No es EQ. ni Otro Rec.</v>
      </c>
      <c r="G40" s="138" t="str">
        <f t="shared" si="4"/>
        <v/>
      </c>
      <c r="H40" s="105"/>
    </row>
    <row r="41" ht="15.75" spans="2:9">
      <c r="B41" s="139"/>
      <c r="C41" s="140" t="s">
        <v>316</v>
      </c>
      <c r="D41" s="140"/>
      <c r="E41" s="141"/>
      <c r="F41" s="142"/>
      <c r="G41" s="143"/>
      <c r="H41" s="144">
        <f>SUM(G38:G40)</f>
        <v>0</v>
      </c>
      <c r="I41" s="166">
        <f>IFERROR(H41/H42,0)</f>
        <v>0</v>
      </c>
    </row>
    <row r="42" ht="15.75" spans="2:8">
      <c r="B42" s="105"/>
      <c r="C42" s="105"/>
      <c r="D42" s="150"/>
      <c r="E42" s="150"/>
      <c r="F42" s="151" t="s">
        <v>317</v>
      </c>
      <c r="G42" s="152"/>
      <c r="H42" s="153">
        <f>SUM(H31,H36,H41)</f>
        <v>0</v>
      </c>
    </row>
    <row r="43" ht="15.75" spans="6:8">
      <c r="F43" s="154" t="s">
        <v>318</v>
      </c>
      <c r="G43" s="155"/>
      <c r="H43" s="156">
        <f>'Coeficiente de Pase'!$C$13</f>
        <v>1</v>
      </c>
    </row>
    <row r="44" ht="15.75" spans="6:8">
      <c r="F44" s="157" t="str">
        <f>CONCATENATE("PRECIO UNITARIO ","(","$","/",D26,")")</f>
        <v>PRECIO UNITARIO ($/Gl.)</v>
      </c>
      <c r="G44" s="158"/>
      <c r="H44" s="164">
        <f>H42*H43</f>
        <v>0</v>
      </c>
    </row>
    <row r="45" ht="15.75"/>
    <row r="46" ht="15.75" spans="1:8">
      <c r="A46" s="118">
        <v>2</v>
      </c>
      <c r="B46" s="119"/>
      <c r="C46" s="120" t="str">
        <f>IFERROR(INDEX(COMPUTO!$A:$D,MATCH('ANALISIS DE PRECIO'!$A46,COMPUTO!$A:$A,0),2),"")</f>
        <v>DEMOLICIONES Y DESMANTELAMIENTO CUBIERTA</v>
      </c>
      <c r="D46" s="121"/>
      <c r="E46" s="121"/>
      <c r="F46" s="119"/>
      <c r="G46" s="119"/>
      <c r="H46" s="122"/>
    </row>
    <row r="47" ht="25.5" spans="1:9">
      <c r="A47" s="123"/>
      <c r="B47" s="124">
        <v>2.1</v>
      </c>
      <c r="C47" s="125" t="str">
        <f>IFERROR(INDEX(COMPUTO!$A:$D,MATCH('ANALISIS DE PRECIO'!$B47,COMPUTO!$A:$A,0),2),"")</f>
        <v>Demolición de tabique de hormigón y vereda (fachada sur)</v>
      </c>
      <c r="D47" s="124" t="str">
        <f>IFERROR(INDEX(COMPUTO!$A:$D,MATCH('ANALISIS DE PRECIO'!$B47,COMPUTO!$A:$A,0),3),"")</f>
        <v>m²</v>
      </c>
      <c r="E47" s="124">
        <f>IFERROR(INDEX(COMPUTO!$A:$D,MATCH('ANALISIS DE PRECIO'!$B47,COMPUTO!$A:$A,0),4),"")</f>
        <v>0</v>
      </c>
      <c r="F47" s="126">
        <f>ROUND(H67,2)</f>
        <v>0</v>
      </c>
      <c r="G47" s="127"/>
      <c r="H47" s="106"/>
      <c r="I47" s="52"/>
    </row>
    <row r="48" spans="1:8">
      <c r="A48" s="7"/>
      <c r="B48" s="128"/>
      <c r="C48" s="129" t="s">
        <v>52</v>
      </c>
      <c r="D48" s="130"/>
      <c r="E48" s="130"/>
      <c r="F48" s="131"/>
      <c r="G48" s="132"/>
      <c r="H48" s="105"/>
    </row>
    <row r="49" spans="1:8">
      <c r="A49" s="7"/>
      <c r="B49" s="133" t="str">
        <f>IFERROR(INDEX(INSUMOS!A:E,MATCH('ANALISIS DE PRECIO'!$C49,INSUMOS!$B:$B,0),1),"")</f>
        <v/>
      </c>
      <c r="C49" s="134"/>
      <c r="D49" s="135" t="str">
        <f>IF($B49='UNIDADES y TIPOS'!$D$2,INDEX(INSUMOS!$A:$E,MATCH('ANALISIS DE PRECIO'!$C49,INSUMOS!$B:$B,0),3),"No es mano de obra")</f>
        <v>No es mano de obra</v>
      </c>
      <c r="E49" s="136"/>
      <c r="F49" s="137" t="str">
        <f>IF($B49='UNIDADES y TIPOS'!$D$2,INDEX(INSUMOS!$A:$E,MATCH('ANALISIS DE PRECIO'!$C49,INSUMOS!$B:$B,0),4),"No es mano de obra")</f>
        <v>No es mano de obra</v>
      </c>
      <c r="G49" s="138" t="str">
        <f>IFERROR(ROUND(E49*F49,2),"")</f>
        <v/>
      </c>
      <c r="H49" s="105"/>
    </row>
    <row r="50" spans="1:8">
      <c r="A50" s="7"/>
      <c r="B50" s="133" t="str">
        <f>IFERROR(INDEX(INSUMOS!A:E,MATCH('ANALISIS DE PRECIO'!$C50,INSUMOS!$B:$B,0),1),"")</f>
        <v/>
      </c>
      <c r="C50" s="134"/>
      <c r="D50" s="135" t="str">
        <f>IF($B50='UNIDADES y TIPOS'!$D$2,INDEX(INSUMOS!$A:$E,MATCH('ANALISIS DE PRECIO'!$C50,INSUMOS!$B:$B,0),3),"No es mano de obra")</f>
        <v>No es mano de obra</v>
      </c>
      <c r="E50" s="136"/>
      <c r="F50" s="137" t="str">
        <f>IF($B50='UNIDADES y TIPOS'!$D$2,INDEX(INSUMOS!$A:$E,MATCH('ANALISIS DE PRECIO'!$C50,INSUMOS!$B:$B,0),4),"No es mano de obra")</f>
        <v>No es mano de obra</v>
      </c>
      <c r="G50" s="138" t="str">
        <f t="shared" ref="G50:G52" si="5">IFERROR(ROUND(E50*F50,2),"")</f>
        <v/>
      </c>
      <c r="H50" s="105"/>
    </row>
    <row r="51" spans="1:8">
      <c r="A51" s="7"/>
      <c r="B51" s="133" t="str">
        <f>IFERROR(INDEX(INSUMOS!A:E,MATCH('ANALISIS DE PRECIO'!$C51,INSUMOS!$B:$B,0),1),"")</f>
        <v/>
      </c>
      <c r="C51" s="134"/>
      <c r="D51" s="135" t="str">
        <f>IF($B51='UNIDADES y TIPOS'!$D$2,INDEX(INSUMOS!$A:$E,MATCH('ANALISIS DE PRECIO'!$C51,INSUMOS!$B:$B,0),3),"No es mano de obra")</f>
        <v>No es mano de obra</v>
      </c>
      <c r="E51" s="136"/>
      <c r="F51" s="137" t="str">
        <f>IF($B51='UNIDADES y TIPOS'!$D$2,INDEX(INSUMOS!$A:$E,MATCH('ANALISIS DE PRECIO'!$C51,INSUMOS!$B:$B,0),4),"No es mano de obra")</f>
        <v>No es mano de obra</v>
      </c>
      <c r="G51" s="138" t="str">
        <f t="shared" si="5"/>
        <v/>
      </c>
      <c r="H51" s="105"/>
    </row>
    <row r="52" spans="1:8">
      <c r="A52" s="7"/>
      <c r="B52" s="133" t="str">
        <f>IFERROR(INDEX(INSUMOS!A:E,MATCH('ANALISIS DE PRECIO'!$C52,INSUMOS!$B:$B,0),1),"")</f>
        <v/>
      </c>
      <c r="C52" s="134"/>
      <c r="D52" s="135" t="str">
        <f>IF($B52='UNIDADES y TIPOS'!$D$2,INDEX(INSUMOS!$A:$E,MATCH('ANALISIS DE PRECIO'!$C52,INSUMOS!$B:$B,0),3),"No es mano de obra")</f>
        <v>No es mano de obra</v>
      </c>
      <c r="E52" s="136"/>
      <c r="F52" s="137" t="str">
        <f>IF($B52='UNIDADES y TIPOS'!$D$2,INDEX(INSUMOS!$A:$E,MATCH('ANALISIS DE PRECIO'!$C52,INSUMOS!$B:$B,0),4),"No es mano de obra")</f>
        <v>No es mano de obra</v>
      </c>
      <c r="G52" s="138" t="str">
        <f t="shared" si="5"/>
        <v/>
      </c>
      <c r="H52" s="105"/>
    </row>
    <row r="53" spans="1:9">
      <c r="A53" s="7"/>
      <c r="B53" s="139"/>
      <c r="C53" s="140" t="s">
        <v>313</v>
      </c>
      <c r="D53" s="140"/>
      <c r="E53" s="141"/>
      <c r="F53" s="142"/>
      <c r="G53" s="143"/>
      <c r="H53" s="144">
        <f>SUM(G49:G52)</f>
        <v>0</v>
      </c>
      <c r="I53" s="166">
        <f>IFERROR(H53/H65,0)</f>
        <v>0</v>
      </c>
    </row>
    <row r="54" spans="1:8">
      <c r="A54" s="7"/>
      <c r="B54" s="145"/>
      <c r="C54" s="146" t="s">
        <v>54</v>
      </c>
      <c r="D54" s="147"/>
      <c r="E54" s="147"/>
      <c r="F54" s="148"/>
      <c r="G54" s="149"/>
      <c r="H54" s="105"/>
    </row>
    <row r="55" spans="1:8">
      <c r="A55" s="7"/>
      <c r="B55" s="133" t="str">
        <f>IFERROR(INDEX(INSUMOS!A:E,MATCH('ANALISIS DE PRECIO'!$C55,INSUMOS!$B:$B,0),1),"")</f>
        <v/>
      </c>
      <c r="C55" s="134"/>
      <c r="D55" s="135" t="str">
        <f>IF($B55='UNIDADES y TIPOS'!$D$3,INDEX(INSUMOS!$A:$E,MATCH('ANALISIS DE PRECIO'!$C55,INSUMOS!$B:$B,0),3),"No es material")</f>
        <v>No es material</v>
      </c>
      <c r="E55" s="136"/>
      <c r="F55" s="137" t="str">
        <f>IF($B55='UNIDADES y TIPOS'!$D$3,INDEX(INSUMOS!$A:$E,MATCH('ANALISIS DE PRECIO'!$C55,INSUMOS!$B:$B,0),4),"No es material")</f>
        <v>No es material</v>
      </c>
      <c r="G55" s="138" t="str">
        <f>IFERROR(ROUND(E55*F55,2),"")</f>
        <v/>
      </c>
      <c r="H55" s="105"/>
    </row>
    <row r="56" spans="1:8">
      <c r="A56" s="7"/>
      <c r="B56" s="133" t="str">
        <f>IFERROR(INDEX(INSUMOS!A:E,MATCH('ANALISIS DE PRECIO'!$C56,INSUMOS!$B:$B,0),1),"")</f>
        <v/>
      </c>
      <c r="C56" s="134"/>
      <c r="D56" s="135" t="str">
        <f>IF($B56='UNIDADES y TIPOS'!$D$3,INDEX(INSUMOS!$A:$E,MATCH('ANALISIS DE PRECIO'!$C56,INSUMOS!$B:$B,0),3),"No es material")</f>
        <v>No es material</v>
      </c>
      <c r="E56" s="136"/>
      <c r="F56" s="137" t="str">
        <f>IF($B56='UNIDADES y TIPOS'!$D$3,INDEX(INSUMOS!$A:$E,MATCH('ANALISIS DE PRECIO'!$C56,INSUMOS!$B:$B,0),4),"No es material")</f>
        <v>No es material</v>
      </c>
      <c r="G56" s="138" t="str">
        <f t="shared" ref="G56:G58" si="6">IFERROR(ROUND(E56*F56,2),"")</f>
        <v/>
      </c>
      <c r="H56" s="105"/>
    </row>
    <row r="57" spans="1:8">
      <c r="A57" s="7"/>
      <c r="B57" s="133" t="str">
        <f>IFERROR(INDEX(INSUMOS!A:E,MATCH('ANALISIS DE PRECIO'!$C57,INSUMOS!$B:$B,0),1),"")</f>
        <v/>
      </c>
      <c r="C57" s="134"/>
      <c r="D57" s="135" t="str">
        <f>IF($B57='UNIDADES y TIPOS'!$D$3,INDEX(INSUMOS!$A:$E,MATCH('ANALISIS DE PRECIO'!$C57,INSUMOS!$B:$B,0),3),"No es material")</f>
        <v>No es material</v>
      </c>
      <c r="E57" s="136"/>
      <c r="F57" s="137" t="str">
        <f>IF($B57='UNIDADES y TIPOS'!$D$3,INDEX(INSUMOS!$A:$E,MATCH('ANALISIS DE PRECIO'!$C57,INSUMOS!$B:$B,0),4),"No es material")</f>
        <v>No es material</v>
      </c>
      <c r="G57" s="138" t="str">
        <f t="shared" si="6"/>
        <v/>
      </c>
      <c r="H57" s="105"/>
    </row>
    <row r="58" spans="1:8">
      <c r="A58" s="7"/>
      <c r="B58" s="133" t="str">
        <f>IFERROR(INDEX(INSUMOS!A:E,MATCH('ANALISIS DE PRECIO'!$C58,INSUMOS!$B:$B,0),1),"")</f>
        <v/>
      </c>
      <c r="C58" s="134"/>
      <c r="D58" s="135" t="str">
        <f>IF($B58='UNIDADES y TIPOS'!$D$3,INDEX(INSUMOS!$A:$E,MATCH('ANALISIS DE PRECIO'!$C58,INSUMOS!$B:$B,0),3),"No es material")</f>
        <v>No es material</v>
      </c>
      <c r="E58" s="136"/>
      <c r="F58" s="137" t="str">
        <f>IF($B58='UNIDADES y TIPOS'!$D$3,INDEX(INSUMOS!$A:$E,MATCH('ANALISIS DE PRECIO'!$C58,INSUMOS!$B:$B,0),4),"No es material")</f>
        <v>No es material</v>
      </c>
      <c r="G58" s="138" t="str">
        <f t="shared" si="6"/>
        <v/>
      </c>
      <c r="H58" s="105"/>
    </row>
    <row r="59" spans="1:9">
      <c r="A59" s="7"/>
      <c r="B59" s="139"/>
      <c r="C59" s="140" t="s">
        <v>314</v>
      </c>
      <c r="D59" s="140"/>
      <c r="E59" s="141"/>
      <c r="F59" s="142"/>
      <c r="G59" s="143"/>
      <c r="H59" s="144">
        <f>SUM(G55:G58)</f>
        <v>0</v>
      </c>
      <c r="I59" s="166">
        <f>IFERROR(H59/H65,0)</f>
        <v>0</v>
      </c>
    </row>
    <row r="60" spans="1:8">
      <c r="A60" s="7"/>
      <c r="B60" s="128"/>
      <c r="C60" s="129" t="s">
        <v>315</v>
      </c>
      <c r="D60" s="130"/>
      <c r="E60" s="130"/>
      <c r="F60" s="131"/>
      <c r="G60" s="132"/>
      <c r="H60" s="105"/>
    </row>
    <row r="61" spans="1:8">
      <c r="A61" s="7"/>
      <c r="B61" s="133" t="str">
        <f>IFERROR(INDEX(INSUMOS!A:E,MATCH('ANALISIS DE PRECIO'!$C61,INSUMOS!$B:$B,0),1),"")</f>
        <v/>
      </c>
      <c r="C61" s="134"/>
      <c r="D61" s="135" t="str">
        <f>IF(OR($B61='UNIDADES y TIPOS'!$D$4,'ANALISIS DE PRECIO'!$B61='UNIDADES y TIPOS'!$D$5),INDEX(INSUMOS!$A:$E,MATCH('ANALISIS DE PRECIO'!$C61,INSUMOS!$B:$B,0),3),"No es EQ. ni Otro Rec.")</f>
        <v>No es EQ. ni Otro Rec.</v>
      </c>
      <c r="E61" s="136"/>
      <c r="F61" s="137" t="str">
        <f>IF(OR($B61='UNIDADES y TIPOS'!$D$4,'ANALISIS DE PRECIO'!$B61='UNIDADES y TIPOS'!$D$5),INDEX(INSUMOS!$A:$E,MATCH('ANALISIS DE PRECIO'!$C61,INSUMOS!$B:$B,0),4),"No es EQ. ni Otro Rec.")</f>
        <v>No es EQ. ni Otro Rec.</v>
      </c>
      <c r="G61" s="138" t="str">
        <f>IFERROR(ROUND(E61*F61,2),"")</f>
        <v/>
      </c>
      <c r="H61" s="105"/>
    </row>
    <row r="62" spans="1:8">
      <c r="A62" s="7"/>
      <c r="B62" s="133" t="str">
        <f>IFERROR(INDEX(INSUMOS!A:E,MATCH('ANALISIS DE PRECIO'!$C62,INSUMOS!$B:$B,0),1),"")</f>
        <v/>
      </c>
      <c r="C62" s="134"/>
      <c r="D62" s="135" t="str">
        <f>IF(OR($B62='UNIDADES y TIPOS'!$D$4,'ANALISIS DE PRECIO'!$B62='UNIDADES y TIPOS'!$D$5),INDEX(INSUMOS!$A:$E,MATCH('ANALISIS DE PRECIO'!$C62,INSUMOS!$B:$B,0),3),"No es EQ. ni Otro Rec.")</f>
        <v>No es EQ. ni Otro Rec.</v>
      </c>
      <c r="E62" s="136"/>
      <c r="F62" s="137" t="str">
        <f>IF(OR($B62='UNIDADES y TIPOS'!$D$4,'ANALISIS DE PRECIO'!$B62='UNIDADES y TIPOS'!$D$5),INDEX(INSUMOS!$A:$E,MATCH('ANALISIS DE PRECIO'!$C62,INSUMOS!$B:$B,0),4),"No es EQ. ni Otro Rec.")</f>
        <v>No es EQ. ni Otro Rec.</v>
      </c>
      <c r="G62" s="138" t="str">
        <f t="shared" ref="G62:G63" si="7">IFERROR(ROUND(E62*F62,2),"")</f>
        <v/>
      </c>
      <c r="H62" s="105"/>
    </row>
    <row r="63" spans="1:8">
      <c r="A63" s="7"/>
      <c r="B63" s="133" t="str">
        <f>IFERROR(INDEX(INSUMOS!A:E,MATCH('ANALISIS DE PRECIO'!$C63,INSUMOS!$B:$B,0),1),"")</f>
        <v/>
      </c>
      <c r="C63" s="134"/>
      <c r="D63" s="135" t="str">
        <f>IF(OR($B63='UNIDADES y TIPOS'!$D$4,'ANALISIS DE PRECIO'!$B63='UNIDADES y TIPOS'!$D$5),INDEX(INSUMOS!$A:$E,MATCH('ANALISIS DE PRECIO'!$C63,INSUMOS!$B:$B,0),3),"No es EQ. ni Otro Rec.")</f>
        <v>No es EQ. ni Otro Rec.</v>
      </c>
      <c r="E63" s="136"/>
      <c r="F63" s="137" t="str">
        <f>IF(OR($B63='UNIDADES y TIPOS'!$D$4,'ANALISIS DE PRECIO'!$B63='UNIDADES y TIPOS'!$D$5),INDEX(INSUMOS!$A:$E,MATCH('ANALISIS DE PRECIO'!$C63,INSUMOS!$B:$B,0),4),"No es EQ. ni Otro Rec.")</f>
        <v>No es EQ. ni Otro Rec.</v>
      </c>
      <c r="G63" s="138" t="str">
        <f t="shared" si="7"/>
        <v/>
      </c>
      <c r="H63" s="105"/>
    </row>
    <row r="64" ht="15.75" spans="2:9">
      <c r="B64" s="139"/>
      <c r="C64" s="140" t="s">
        <v>316</v>
      </c>
      <c r="D64" s="140"/>
      <c r="E64" s="141"/>
      <c r="F64" s="142"/>
      <c r="G64" s="143"/>
      <c r="H64" s="144">
        <f>SUM(G61:G63)</f>
        <v>0</v>
      </c>
      <c r="I64" s="166">
        <f>IFERROR(H64/H65,0)</f>
        <v>0</v>
      </c>
    </row>
    <row r="65" ht="15.75" spans="2:8">
      <c r="B65" s="105"/>
      <c r="C65" s="105"/>
      <c r="D65" s="150"/>
      <c r="E65" s="150"/>
      <c r="F65" s="151" t="s">
        <v>317</v>
      </c>
      <c r="G65" s="152"/>
      <c r="H65" s="153">
        <f>SUM(H53,H59,H64)</f>
        <v>0</v>
      </c>
    </row>
    <row r="66" ht="15.75" spans="6:8">
      <c r="F66" s="154" t="s">
        <v>318</v>
      </c>
      <c r="G66" s="155"/>
      <c r="H66" s="156">
        <f>'Coeficiente de Pase'!$C$13</f>
        <v>1</v>
      </c>
    </row>
    <row r="67" ht="15.75" spans="6:8">
      <c r="F67" s="157" t="str">
        <f>CONCATENATE("PRECIO UNITARIO ","(","$","/",D47,")")</f>
        <v>PRECIO UNITARIO ($/m²)</v>
      </c>
      <c r="G67" s="158"/>
      <c r="H67" s="159">
        <f>H65*H66</f>
        <v>0</v>
      </c>
    </row>
    <row r="69" ht="25.5" spans="2:9">
      <c r="B69" s="160">
        <v>2.2</v>
      </c>
      <c r="C69" s="161" t="str">
        <f>IFERROR(INDEX(COMPUTO!$A:$D,MATCH('ANALISIS DE PRECIO'!$B69,COMPUTO!$A:$A,0),2),"")</f>
        <v>Demolición de vereda de hormigón (fachada norte)</v>
      </c>
      <c r="D69" s="160" t="str">
        <f>IFERROR(INDEX(COMPUTO!$A:$D,MATCH('ANALISIS DE PRECIO'!$B69,COMPUTO!$A:$A,0),3),"")</f>
        <v>m²</v>
      </c>
      <c r="E69" s="160">
        <f>IFERROR(INDEX(COMPUTO!$A:$D,MATCH('ANALISIS DE PRECIO'!$B69,COMPUTO!$A:$A,0),4),"")</f>
        <v>0</v>
      </c>
      <c r="F69" s="167">
        <f>ROUND(H89,2)</f>
        <v>0</v>
      </c>
      <c r="G69" s="163"/>
      <c r="H69" s="106"/>
      <c r="I69" s="52"/>
    </row>
    <row r="70" spans="2:8">
      <c r="B70" s="128"/>
      <c r="C70" s="129" t="s">
        <v>52</v>
      </c>
      <c r="D70" s="130"/>
      <c r="E70" s="130"/>
      <c r="F70" s="131"/>
      <c r="G70" s="132"/>
      <c r="H70" s="105"/>
    </row>
    <row r="71" spans="2:8">
      <c r="B71" s="133" t="str">
        <f>IFERROR(INDEX(INSUMOS!A:E,MATCH('ANALISIS DE PRECIO'!$C71,INSUMOS!$B:$B,0),1),"")</f>
        <v/>
      </c>
      <c r="C71" s="134"/>
      <c r="D71" s="135" t="str">
        <f>IF($B71='UNIDADES y TIPOS'!$D$2,INDEX(INSUMOS!$A:$E,MATCH('ANALISIS DE PRECIO'!$C71,INSUMOS!$B:$B,0),3),"No es mano de obra")</f>
        <v>No es mano de obra</v>
      </c>
      <c r="E71" s="136"/>
      <c r="F71" s="137" t="str">
        <f>IF($B71='UNIDADES y TIPOS'!$D$2,INDEX(INSUMOS!$A:$E,MATCH('ANALISIS DE PRECIO'!$C71,INSUMOS!$B:$B,0),4),"No es mano de obra")</f>
        <v>No es mano de obra</v>
      </c>
      <c r="G71" s="138" t="str">
        <f>IFERROR(ROUND(E71*F71,2),"")</f>
        <v/>
      </c>
      <c r="H71" s="105"/>
    </row>
    <row r="72" spans="2:8">
      <c r="B72" s="133" t="str">
        <f>IFERROR(INDEX(INSUMOS!A:E,MATCH('ANALISIS DE PRECIO'!$C72,INSUMOS!$B:$B,0),1),"")</f>
        <v/>
      </c>
      <c r="C72" s="134"/>
      <c r="D72" s="135" t="str">
        <f>IF($B72='UNIDADES y TIPOS'!$D$2,INDEX(INSUMOS!$A:$E,MATCH('ANALISIS DE PRECIO'!$C72,INSUMOS!$B:$B,0),3),"No es mano de obra")</f>
        <v>No es mano de obra</v>
      </c>
      <c r="E72" s="136"/>
      <c r="F72" s="137" t="str">
        <f>IF($B72='UNIDADES y TIPOS'!$D$2,INDEX(INSUMOS!$A:$E,MATCH('ANALISIS DE PRECIO'!$C72,INSUMOS!$B:$B,0),4),"No es mano de obra")</f>
        <v>No es mano de obra</v>
      </c>
      <c r="G72" s="138" t="str">
        <f t="shared" ref="G72:G73" si="8">IFERROR(ROUND(E72*F72,2),"")</f>
        <v/>
      </c>
      <c r="H72" s="105"/>
    </row>
    <row r="73" spans="2:8">
      <c r="B73" s="133" t="str">
        <f>IFERROR(INDEX(INSUMOS!A:E,MATCH('ANALISIS DE PRECIO'!$C73,INSUMOS!$B:$B,0),1),"")</f>
        <v/>
      </c>
      <c r="C73" s="134"/>
      <c r="D73" s="135" t="str">
        <f>IF($B73='UNIDADES y TIPOS'!$D$2,INDEX(INSUMOS!$A:$E,MATCH('ANALISIS DE PRECIO'!$C73,INSUMOS!$B:$B,0),3),"No es mano de obra")</f>
        <v>No es mano de obra</v>
      </c>
      <c r="E73" s="136"/>
      <c r="F73" s="137" t="str">
        <f>IF($B73='UNIDADES y TIPOS'!$D$2,INDEX(INSUMOS!$A:$E,MATCH('ANALISIS DE PRECIO'!$C73,INSUMOS!$B:$B,0),4),"No es mano de obra")</f>
        <v>No es mano de obra</v>
      </c>
      <c r="G73" s="138" t="str">
        <f t="shared" si="8"/>
        <v/>
      </c>
      <c r="H73" s="105"/>
    </row>
    <row r="74" spans="2:9">
      <c r="B74" s="139"/>
      <c r="C74" s="140" t="s">
        <v>313</v>
      </c>
      <c r="D74" s="140"/>
      <c r="E74" s="141"/>
      <c r="F74" s="142"/>
      <c r="G74" s="143"/>
      <c r="H74" s="144">
        <f>SUM(G71:G73)</f>
        <v>0</v>
      </c>
      <c r="I74" s="166">
        <f>IFERROR(H74/H87,0)</f>
        <v>0</v>
      </c>
    </row>
    <row r="75" spans="2:8">
      <c r="B75" s="145"/>
      <c r="C75" s="146" t="s">
        <v>54</v>
      </c>
      <c r="D75" s="147"/>
      <c r="E75" s="147"/>
      <c r="F75" s="148"/>
      <c r="G75" s="149"/>
      <c r="H75" s="105"/>
    </row>
    <row r="76" spans="2:8">
      <c r="B76" s="133" t="str">
        <f>IFERROR(INDEX(INSUMOS!A:E,MATCH('ANALISIS DE PRECIO'!$C76,INSUMOS!$B:$B,0),1),"")</f>
        <v/>
      </c>
      <c r="C76" s="134"/>
      <c r="D76" s="135" t="str">
        <f>IF($B76='UNIDADES y TIPOS'!$D$3,INDEX(INSUMOS!$A:$E,MATCH('ANALISIS DE PRECIO'!$C76,INSUMOS!$B:$B,0),3),"No es material")</f>
        <v>No es material</v>
      </c>
      <c r="E76" s="136"/>
      <c r="F76" s="137" t="str">
        <f>IF($B76='UNIDADES y TIPOS'!$D$3,INDEX(INSUMOS!$A:$E,MATCH('ANALISIS DE PRECIO'!$C76,INSUMOS!$B:$B,0),4),"No es material")</f>
        <v>No es material</v>
      </c>
      <c r="G76" s="138" t="str">
        <f>IFERROR(ROUND(E76*F76,2),"")</f>
        <v/>
      </c>
      <c r="H76" s="105"/>
    </row>
    <row r="77" spans="2:8">
      <c r="B77" s="133" t="str">
        <f>IFERROR(INDEX(INSUMOS!A:E,MATCH('ANALISIS DE PRECIO'!$C77,INSUMOS!$B:$B,0),1),"")</f>
        <v/>
      </c>
      <c r="C77" s="134"/>
      <c r="D77" s="135" t="str">
        <f>IF($B77='UNIDADES y TIPOS'!$D$3,INDEX(INSUMOS!$A:$E,MATCH('ANALISIS DE PRECIO'!$C77,INSUMOS!$B:$B,0),3),"No es material")</f>
        <v>No es material</v>
      </c>
      <c r="E77" s="136"/>
      <c r="F77" s="137" t="str">
        <f>IF($B77='UNIDADES y TIPOS'!$D$3,INDEX(INSUMOS!$A:$E,MATCH('ANALISIS DE PRECIO'!$C77,INSUMOS!$B:$B,0),4),"No es material")</f>
        <v>No es material</v>
      </c>
      <c r="G77" s="138" t="str">
        <f t="shared" ref="G77:G80" si="9">IFERROR(ROUND(E77*F77,2),"")</f>
        <v/>
      </c>
      <c r="H77" s="105"/>
    </row>
    <row r="78" spans="2:8">
      <c r="B78" s="133" t="str">
        <f>IFERROR(INDEX(INSUMOS!A:E,MATCH('ANALISIS DE PRECIO'!$C78,INSUMOS!$B:$B,0),1),"")</f>
        <v/>
      </c>
      <c r="C78" s="134"/>
      <c r="D78" s="135" t="str">
        <f>IF($B78='UNIDADES y TIPOS'!$D$3,INDEX(INSUMOS!$A:$E,MATCH('ANALISIS DE PRECIO'!$C78,INSUMOS!$B:$B,0),3),"No es material")</f>
        <v>No es material</v>
      </c>
      <c r="E78" s="136"/>
      <c r="F78" s="137" t="str">
        <f>IF($B78='UNIDADES y TIPOS'!$D$3,INDEX(INSUMOS!$A:$E,MATCH('ANALISIS DE PRECIO'!$C78,INSUMOS!$B:$B,0),4),"No es material")</f>
        <v>No es material</v>
      </c>
      <c r="G78" s="138" t="str">
        <f t="shared" si="9"/>
        <v/>
      </c>
      <c r="H78" s="105"/>
    </row>
    <row r="79" spans="2:8">
      <c r="B79" s="133" t="str">
        <f>IFERROR(INDEX(INSUMOS!A:E,MATCH('ANALISIS DE PRECIO'!$C79,INSUMOS!$B:$B,0),1),"")</f>
        <v/>
      </c>
      <c r="C79" s="134"/>
      <c r="D79" s="135" t="str">
        <f>IF($B79='UNIDADES y TIPOS'!$D$3,INDEX(INSUMOS!$A:$E,MATCH('ANALISIS DE PRECIO'!$C79,INSUMOS!$B:$B,0),3),"No es material")</f>
        <v>No es material</v>
      </c>
      <c r="E79" s="136"/>
      <c r="F79" s="137" t="str">
        <f>IF($B79='UNIDADES y TIPOS'!$D$3,INDEX(INSUMOS!$A:$E,MATCH('ANALISIS DE PRECIO'!$C79,INSUMOS!$B:$B,0),4),"No es material")</f>
        <v>No es material</v>
      </c>
      <c r="G79" s="138" t="str">
        <f t="shared" si="9"/>
        <v/>
      </c>
      <c r="H79" s="105"/>
    </row>
    <row r="80" spans="2:8">
      <c r="B80" s="133" t="str">
        <f>IFERROR(INDEX(INSUMOS!A:E,MATCH('ANALISIS DE PRECIO'!$C80,INSUMOS!$B:$B,0),1),"")</f>
        <v/>
      </c>
      <c r="C80" s="134"/>
      <c r="D80" s="135" t="str">
        <f>IF($B80='UNIDADES y TIPOS'!$D$3,INDEX(INSUMOS!$A:$E,MATCH('ANALISIS DE PRECIO'!$C80,INSUMOS!$B:$B,0),3),"No es material")</f>
        <v>No es material</v>
      </c>
      <c r="E80" s="136"/>
      <c r="F80" s="137" t="str">
        <f>IF($B80='UNIDADES y TIPOS'!$D$3,INDEX(INSUMOS!$A:$E,MATCH('ANALISIS DE PRECIO'!$C80,INSUMOS!$B:$B,0),4),"No es material")</f>
        <v>No es material</v>
      </c>
      <c r="G80" s="138" t="str">
        <f t="shared" si="9"/>
        <v/>
      </c>
      <c r="H80" s="105"/>
    </row>
    <row r="81" spans="2:9">
      <c r="B81" s="139"/>
      <c r="C81" s="140" t="s">
        <v>314</v>
      </c>
      <c r="D81" s="140"/>
      <c r="E81" s="141"/>
      <c r="F81" s="142"/>
      <c r="G81" s="143"/>
      <c r="H81" s="144">
        <f>SUM(G76:G80)</f>
        <v>0</v>
      </c>
      <c r="I81" s="166">
        <f>IFERROR(H81/H87,0)</f>
        <v>0</v>
      </c>
    </row>
    <row r="82" spans="2:8">
      <c r="B82" s="128"/>
      <c r="C82" s="129" t="s">
        <v>315</v>
      </c>
      <c r="D82" s="130"/>
      <c r="E82" s="130"/>
      <c r="F82" s="131"/>
      <c r="G82" s="132"/>
      <c r="H82" s="105"/>
    </row>
    <row r="83" spans="2:8">
      <c r="B83" s="133" t="str">
        <f>IFERROR(INDEX(INSUMOS!A:E,MATCH('ANALISIS DE PRECIO'!$C83,INSUMOS!$B:$B,0),1),"")</f>
        <v/>
      </c>
      <c r="C83" s="134"/>
      <c r="D83" s="135" t="str">
        <f>IF(OR($B83='UNIDADES y TIPOS'!$D$4,'ANALISIS DE PRECIO'!$B83='UNIDADES y TIPOS'!$D$5),INDEX(INSUMOS!$A:$E,MATCH('ANALISIS DE PRECIO'!$C83,INSUMOS!$B:$B,0),3),"No es EQ. ni Otro Rec.")</f>
        <v>No es EQ. ni Otro Rec.</v>
      </c>
      <c r="E83" s="168"/>
      <c r="F83" s="137" t="str">
        <f>IF(OR($B83='UNIDADES y TIPOS'!$D$4,'ANALISIS DE PRECIO'!$B83='UNIDADES y TIPOS'!$D$5),INDEX(INSUMOS!$A:$E,MATCH('ANALISIS DE PRECIO'!$C83,INSUMOS!$B:$B,0),4),"No es EQ. ni Otro Rec.")</f>
        <v>No es EQ. ni Otro Rec.</v>
      </c>
      <c r="G83" s="138" t="str">
        <f>IFERROR(ROUND(E83*F83,2),"")</f>
        <v/>
      </c>
      <c r="H83" s="105"/>
    </row>
    <row r="84" spans="2:8">
      <c r="B84" s="133" t="str">
        <f>IFERROR(INDEX(INSUMOS!A:E,MATCH('ANALISIS DE PRECIO'!$C84,INSUMOS!$B:$B,0),1),"")</f>
        <v/>
      </c>
      <c r="C84" s="134"/>
      <c r="D84" s="135" t="str">
        <f>IF(OR($B84='UNIDADES y TIPOS'!$D$4,'ANALISIS DE PRECIO'!$B84='UNIDADES y TIPOS'!$D$5),INDEX(INSUMOS!$A:$E,MATCH('ANALISIS DE PRECIO'!$C84,INSUMOS!$B:$B,0),3),"No es EQ. ni Otro Rec.")</f>
        <v>No es EQ. ni Otro Rec.</v>
      </c>
      <c r="E84" s="136"/>
      <c r="F84" s="137" t="str">
        <f>IF(OR($B84='UNIDADES y TIPOS'!$D$4,'ANALISIS DE PRECIO'!$B84='UNIDADES y TIPOS'!$D$5),INDEX(INSUMOS!$A:$E,MATCH('ANALISIS DE PRECIO'!$C84,INSUMOS!$B:$B,0),4),"No es EQ. ni Otro Rec.")</f>
        <v>No es EQ. ni Otro Rec.</v>
      </c>
      <c r="G84" s="138" t="str">
        <f t="shared" ref="G84:G85" si="10">IFERROR(ROUND(E84*F84,2),"")</f>
        <v/>
      </c>
      <c r="H84" s="105"/>
    </row>
    <row r="85" spans="2:8">
      <c r="B85" s="133" t="str">
        <f>IFERROR(INDEX(INSUMOS!A:E,MATCH('ANALISIS DE PRECIO'!$C85,INSUMOS!$B:$B,0),1),"")</f>
        <v/>
      </c>
      <c r="C85" s="134"/>
      <c r="D85" s="135" t="str">
        <f>IF(OR($B85='UNIDADES y TIPOS'!$D$4,'ANALISIS DE PRECIO'!$B85='UNIDADES y TIPOS'!$D$5),INDEX(INSUMOS!$A:$E,MATCH('ANALISIS DE PRECIO'!$C85,INSUMOS!$B:$B,0),3),"No es EQ. ni Otro Rec.")</f>
        <v>No es EQ. ni Otro Rec.</v>
      </c>
      <c r="E85" s="136"/>
      <c r="F85" s="137" t="str">
        <f>IF(OR($B85='UNIDADES y TIPOS'!$D$4,'ANALISIS DE PRECIO'!$B85='UNIDADES y TIPOS'!$D$5),INDEX(INSUMOS!$A:$E,MATCH('ANALISIS DE PRECIO'!$C85,INSUMOS!$B:$B,0),4),"No es EQ. ni Otro Rec.")</f>
        <v>No es EQ. ni Otro Rec.</v>
      </c>
      <c r="G85" s="138" t="str">
        <f t="shared" si="10"/>
        <v/>
      </c>
      <c r="H85" s="105"/>
    </row>
    <row r="86" ht="15.75" spans="2:9">
      <c r="B86" s="139"/>
      <c r="C86" s="140" t="s">
        <v>316</v>
      </c>
      <c r="D86" s="140"/>
      <c r="E86" s="141"/>
      <c r="F86" s="142"/>
      <c r="G86" s="143"/>
      <c r="H86" s="144">
        <f>SUM(G83:G85)</f>
        <v>0</v>
      </c>
      <c r="I86" s="166">
        <f>IFERROR(H86/H87,0)</f>
        <v>0</v>
      </c>
    </row>
    <row r="87" ht="15.75" spans="2:8">
      <c r="B87" s="105"/>
      <c r="C87" s="105"/>
      <c r="D87" s="150"/>
      <c r="E87" s="150"/>
      <c r="F87" s="151" t="s">
        <v>317</v>
      </c>
      <c r="G87" s="152"/>
      <c r="H87" s="153">
        <f>SUM(H74,H81,H86)</f>
        <v>0</v>
      </c>
    </row>
    <row r="88" ht="15.75" spans="6:8">
      <c r="F88" s="154" t="s">
        <v>318</v>
      </c>
      <c r="G88" s="155"/>
      <c r="H88" s="156">
        <f>'Coeficiente de Pase'!$C$13</f>
        <v>1</v>
      </c>
    </row>
    <row r="89" ht="15.75" spans="6:8">
      <c r="F89" s="157" t="str">
        <f>CONCATENATE("PRECIO UNITARIO ","(","$","/",D69,")")</f>
        <v>PRECIO UNITARIO ($/m²)</v>
      </c>
      <c r="G89" s="158"/>
      <c r="H89" s="159">
        <f>H87*H88</f>
        <v>0</v>
      </c>
    </row>
    <row r="90" ht="15.75" spans="4:9">
      <c r="D90"/>
      <c r="E90"/>
      <c r="I90"/>
    </row>
    <row r="91" ht="15.75" spans="1:8">
      <c r="A91" s="118">
        <v>3</v>
      </c>
      <c r="B91" s="119"/>
      <c r="C91" s="120" t="str">
        <f>IFERROR(INDEX(COMPUTO!$A:$D,MATCH('ANALISIS DE PRECIO'!$A91,COMPUTO!$A:$A,0),2),"")</f>
        <v>ESTRUCTURA</v>
      </c>
      <c r="D91" s="121"/>
      <c r="E91" s="121"/>
      <c r="F91" s="119"/>
      <c r="G91" s="119"/>
      <c r="H91" s="122"/>
    </row>
    <row r="92" spans="1:9">
      <c r="A92" s="123"/>
      <c r="B92" s="124">
        <v>3.1</v>
      </c>
      <c r="C92" s="125" t="str">
        <f>IFERROR(INDEX(COMPUTO!$A:$D,MATCH('ANALISIS DE PRECIO'!$B92,COMPUTO!$A:$A,0),2),"")</f>
        <v>Columnas de hormigón armado</v>
      </c>
      <c r="D92" s="124" t="str">
        <f>IFERROR(INDEX(COMPUTO!$A:$D,MATCH('ANALISIS DE PRECIO'!$B92,COMPUTO!$A:$A,0),3),"")</f>
        <v>m³</v>
      </c>
      <c r="E92" s="124">
        <f>IFERROR(INDEX(COMPUTO!$A:$D,MATCH('ANALISIS DE PRECIO'!$B92,COMPUTO!$A:$A,0),4),"")</f>
        <v>0</v>
      </c>
      <c r="F92" s="126">
        <f>ROUND(H113,2)</f>
        <v>0</v>
      </c>
      <c r="G92" s="127"/>
      <c r="H92" s="106"/>
      <c r="I92" s="52"/>
    </row>
    <row r="93" spans="1:8">
      <c r="A93" s="7"/>
      <c r="B93" s="128"/>
      <c r="C93" s="129" t="s">
        <v>52</v>
      </c>
      <c r="D93" s="130"/>
      <c r="E93" s="130"/>
      <c r="F93" s="131"/>
      <c r="G93" s="132"/>
      <c r="H93" s="105"/>
    </row>
    <row r="94" spans="1:8">
      <c r="A94" s="7"/>
      <c r="B94" s="133" t="str">
        <f>IFERROR(INDEX(INSUMOS!A:E,MATCH('ANALISIS DE PRECIO'!$C94,INSUMOS!$B:$B,0),1),"")</f>
        <v/>
      </c>
      <c r="C94" s="134" t="s">
        <v>250</v>
      </c>
      <c r="D94" s="135" t="str">
        <f>IF($B94='UNIDADES y TIPOS'!$D$2,INDEX(INSUMOS!$A:$E,MATCH('ANALISIS DE PRECIO'!$C94,INSUMOS!$B:$B,0),3),"No es mano de obra")</f>
        <v>No es mano de obra</v>
      </c>
      <c r="E94" s="136">
        <v>22.8</v>
      </c>
      <c r="F94" s="137" t="str">
        <f>IF($B94='UNIDADES y TIPOS'!$D$2,INDEX(INSUMOS!$A:$E,MATCH('ANALISIS DE PRECIO'!$C94,INSUMOS!$B:$B,0),4),"No es mano de obra")</f>
        <v>No es mano de obra</v>
      </c>
      <c r="G94" s="138" t="str">
        <f>IFERROR(ROUND(E94*F94,2),"")</f>
        <v/>
      </c>
      <c r="H94" s="105"/>
    </row>
    <row r="95" spans="1:8">
      <c r="A95" s="7"/>
      <c r="B95" s="133" t="str">
        <f>IFERROR(INDEX(INSUMOS!A:E,MATCH('ANALISIS DE PRECIO'!$C95,INSUMOS!$B:$B,0),1),"")</f>
        <v/>
      </c>
      <c r="C95" s="134" t="s">
        <v>136</v>
      </c>
      <c r="D95" s="135" t="str">
        <f>IF($B95='UNIDADES y TIPOS'!$D$2,INDEX(INSUMOS!$A:$E,MATCH('ANALISIS DE PRECIO'!$C95,INSUMOS!$B:$B,0),3),"No es mano de obra")</f>
        <v>No es mano de obra</v>
      </c>
      <c r="E95" s="136">
        <v>20.5</v>
      </c>
      <c r="F95" s="137" t="str">
        <f>IF($B95='UNIDADES y TIPOS'!$D$2,INDEX(INSUMOS!$A:$E,MATCH('ANALISIS DE PRECIO'!$C95,INSUMOS!$B:$B,0),4),"No es mano de obra")</f>
        <v>No es mano de obra</v>
      </c>
      <c r="G95" s="138" t="str">
        <f t="shared" ref="G95:G96" si="11">IFERROR(ROUND(E95*F95,2),"")</f>
        <v/>
      </c>
      <c r="H95" s="105"/>
    </row>
    <row r="96" spans="1:8">
      <c r="A96" s="7"/>
      <c r="B96" s="133" t="str">
        <f>IFERROR(INDEX(INSUMOS!A:E,MATCH('ANALISIS DE PRECIO'!$C96,INSUMOS!$B:$B,0),1),"")</f>
        <v/>
      </c>
      <c r="C96" s="134"/>
      <c r="D96" s="135" t="str">
        <f>IF($B96='UNIDADES y TIPOS'!$D$2,INDEX(INSUMOS!$A:$E,MATCH('ANALISIS DE PRECIO'!$C96,INSUMOS!$B:$B,0),3),"No es mano de obra")</f>
        <v>No es mano de obra</v>
      </c>
      <c r="E96" s="136"/>
      <c r="F96" s="137" t="str">
        <f>IF($B96='UNIDADES y TIPOS'!$D$2,INDEX(INSUMOS!$A:$E,MATCH('ANALISIS DE PRECIO'!$C96,INSUMOS!$B:$B,0),4),"No es mano de obra")</f>
        <v>No es mano de obra</v>
      </c>
      <c r="G96" s="138" t="str">
        <f t="shared" si="11"/>
        <v/>
      </c>
      <c r="H96" s="105"/>
    </row>
    <row r="97" spans="1:9">
      <c r="A97" s="7"/>
      <c r="B97" s="139"/>
      <c r="C97" s="140" t="s">
        <v>313</v>
      </c>
      <c r="D97" s="140"/>
      <c r="E97" s="141"/>
      <c r="F97" s="142"/>
      <c r="G97" s="143"/>
      <c r="H97" s="144">
        <f>SUM(G94:G96)</f>
        <v>0</v>
      </c>
      <c r="I97" s="166">
        <f>IFERROR(H97/H111,0)</f>
        <v>0</v>
      </c>
    </row>
    <row r="98" spans="1:8">
      <c r="A98" s="7"/>
      <c r="B98" s="145"/>
      <c r="C98" s="146" t="s">
        <v>54</v>
      </c>
      <c r="D98" s="147"/>
      <c r="E98" s="147"/>
      <c r="F98" s="148"/>
      <c r="G98" s="149"/>
      <c r="H98" s="105"/>
    </row>
    <row r="99" spans="1:11">
      <c r="A99" s="7"/>
      <c r="B99" s="133" t="str">
        <f>IFERROR(INDEX(INSUMOS!A:E,MATCH('ANALISIS DE PRECIO'!$C99,INSUMOS!$B:$B,0),1),"")</f>
        <v/>
      </c>
      <c r="C99" s="134"/>
      <c r="D99" s="135" t="str">
        <f>IF($B99='UNIDADES y TIPOS'!$D$3,INDEX(INSUMOS!$A:$E,MATCH('ANALISIS DE PRECIO'!$C99,INSUMOS!$B:$B,0),3),"No es material")</f>
        <v>No es material</v>
      </c>
      <c r="E99" s="136"/>
      <c r="F99" s="137" t="str">
        <f>IF($B99='UNIDADES y TIPOS'!$D$3,INDEX(INSUMOS!$A:$E,MATCH('ANALISIS DE PRECIO'!$C99,INSUMOS!$B:$B,0),4),"No es material")</f>
        <v>No es material</v>
      </c>
      <c r="G99" s="138" t="str">
        <f>IFERROR(ROUND(E99*F99,2),"")</f>
        <v/>
      </c>
      <c r="H99" s="105"/>
      <c r="K99" s="108"/>
    </row>
    <row r="100" spans="1:13">
      <c r="A100" s="7"/>
      <c r="B100" s="133" t="str">
        <f>IFERROR(INDEX(INSUMOS!A:E,MATCH('ANALISIS DE PRECIO'!$C100,INSUMOS!$B:$B,0),1),"")</f>
        <v/>
      </c>
      <c r="C100" s="134"/>
      <c r="D100" s="135" t="str">
        <f>IF($B100='UNIDADES y TIPOS'!$D$3,INDEX(INSUMOS!$A:$E,MATCH('ANALISIS DE PRECIO'!$C100,INSUMOS!$B:$B,0),3),"No es material")</f>
        <v>No es material</v>
      </c>
      <c r="E100" s="136"/>
      <c r="F100" s="137" t="str">
        <f>IF($B100='UNIDADES y TIPOS'!$D$3,INDEX(INSUMOS!$A:$E,MATCH('ANALISIS DE PRECIO'!$C100,INSUMOS!$B:$B,0),4),"No es material")</f>
        <v>No es material</v>
      </c>
      <c r="G100" s="138" t="str">
        <f t="shared" ref="G100:G104" si="12">IFERROR(ROUND(E100*F100,2),"")</f>
        <v/>
      </c>
      <c r="H100" s="105"/>
      <c r="K100" s="108"/>
      <c r="L100" s="111"/>
      <c r="M100" s="170"/>
    </row>
    <row r="101" spans="1:9">
      <c r="A101" s="7"/>
      <c r="B101" s="133" t="str">
        <f>IFERROR(INDEX(INSUMOS!A:E,MATCH('ANALISIS DE PRECIO'!$C101,INSUMOS!$B:$B,0),1),"")</f>
        <v/>
      </c>
      <c r="C101" s="134"/>
      <c r="D101" s="135" t="str">
        <f>IF($B101='UNIDADES y TIPOS'!$D$3,INDEX(INSUMOS!$A:$E,MATCH('ANALISIS DE PRECIO'!$C101,INSUMOS!$B:$B,0),3),"No es material")</f>
        <v>No es material</v>
      </c>
      <c r="E101" s="136"/>
      <c r="F101" s="137" t="str">
        <f>IF($B101='UNIDADES y TIPOS'!$D$3,INDEX(INSUMOS!$A:$E,MATCH('ANALISIS DE PRECIO'!$C101,INSUMOS!$B:$B,0),4),"No es material")</f>
        <v>No es material</v>
      </c>
      <c r="G101" s="138" t="str">
        <f t="shared" si="12"/>
        <v/>
      </c>
      <c r="H101" s="105"/>
      <c r="I101" s="171"/>
    </row>
    <row r="102" spans="1:9">
      <c r="A102" s="7"/>
      <c r="B102" s="133" t="str">
        <f>IFERROR(INDEX(INSUMOS!A:E,MATCH('ANALISIS DE PRECIO'!$C102,INSUMOS!$B:$B,0),1),"")</f>
        <v/>
      </c>
      <c r="C102" s="134"/>
      <c r="D102" s="135" t="str">
        <f>IF($B102='UNIDADES y TIPOS'!$D$3,INDEX(INSUMOS!$A:$E,MATCH('ANALISIS DE PRECIO'!$C102,INSUMOS!$B:$B,0),3),"No es material")</f>
        <v>No es material</v>
      </c>
      <c r="E102" s="136"/>
      <c r="F102" s="137" t="str">
        <f>IF($B102='UNIDADES y TIPOS'!$D$3,INDEX(INSUMOS!$A:$E,MATCH('ANALISIS DE PRECIO'!$C102,INSUMOS!$B:$B,0),4),"No es material")</f>
        <v>No es material</v>
      </c>
      <c r="G102" s="138" t="str">
        <f t="shared" si="12"/>
        <v/>
      </c>
      <c r="H102" s="105"/>
      <c r="I102" s="171"/>
    </row>
    <row r="103" spans="1:9">
      <c r="A103" s="7"/>
      <c r="B103" s="133" t="str">
        <f>IFERROR(INDEX(INSUMOS!A:E,MATCH('ANALISIS DE PRECIO'!$C103,INSUMOS!$B:$B,0),1),"")</f>
        <v/>
      </c>
      <c r="C103" s="134"/>
      <c r="D103" s="135" t="str">
        <f>IF($B103='UNIDADES y TIPOS'!$D$3,INDEX(INSUMOS!$A:$E,MATCH('ANALISIS DE PRECIO'!$C103,INSUMOS!$B:$B,0),3),"No es material")</f>
        <v>No es material</v>
      </c>
      <c r="E103" s="136"/>
      <c r="F103" s="137" t="str">
        <f>IF($B103='UNIDADES y TIPOS'!$D$3,INDEX(INSUMOS!$A:$E,MATCH('ANALISIS DE PRECIO'!$C103,INSUMOS!$B:$B,0),4),"No es material")</f>
        <v>No es material</v>
      </c>
      <c r="G103" s="138" t="str">
        <f t="shared" si="12"/>
        <v/>
      </c>
      <c r="H103" s="105"/>
      <c r="I103" s="171"/>
    </row>
    <row r="104" spans="1:8">
      <c r="A104" s="7"/>
      <c r="B104" s="133" t="str">
        <f>IFERROR(INDEX(INSUMOS!A:E,MATCH('ANALISIS DE PRECIO'!$C104,INSUMOS!$B:$B,0),1),"")</f>
        <v/>
      </c>
      <c r="C104" s="134"/>
      <c r="D104" s="135" t="str">
        <f>IF($B104='UNIDADES y TIPOS'!$D$3,INDEX(INSUMOS!$A:$E,MATCH('ANALISIS DE PRECIO'!$C104,INSUMOS!$B:$B,0),3),"No es material")</f>
        <v>No es material</v>
      </c>
      <c r="E104" s="136"/>
      <c r="F104" s="137" t="str">
        <f>IF($B104='UNIDADES y TIPOS'!$D$3,INDEX(INSUMOS!$A:$E,MATCH('ANALISIS DE PRECIO'!$C104,INSUMOS!$B:$B,0),4),"No es material")</f>
        <v>No es material</v>
      </c>
      <c r="G104" s="138" t="str">
        <f t="shared" si="12"/>
        <v/>
      </c>
      <c r="H104" s="105"/>
    </row>
    <row r="105" spans="1:9">
      <c r="A105" s="7"/>
      <c r="B105" s="139"/>
      <c r="C105" s="140" t="s">
        <v>314</v>
      </c>
      <c r="D105" s="140"/>
      <c r="E105" s="141"/>
      <c r="F105" s="142"/>
      <c r="G105" s="143"/>
      <c r="H105" s="144">
        <f>SUM(G99:G104)</f>
        <v>0</v>
      </c>
      <c r="I105" s="166">
        <f>IFERROR(H105/H111,0)</f>
        <v>0</v>
      </c>
    </row>
    <row r="106" spans="1:8">
      <c r="A106" s="7"/>
      <c r="B106" s="128"/>
      <c r="C106" s="129" t="s">
        <v>315</v>
      </c>
      <c r="D106" s="130"/>
      <c r="E106" s="130"/>
      <c r="F106" s="131"/>
      <c r="G106" s="132"/>
      <c r="H106" s="105"/>
    </row>
    <row r="107" spans="1:8">
      <c r="A107" s="7"/>
      <c r="B107" s="133" t="str">
        <f>IFERROR(INDEX(INSUMOS!A:E,MATCH('ANALISIS DE PRECIO'!$C107,INSUMOS!$B:$B,0),1),"")</f>
        <v/>
      </c>
      <c r="C107" s="134"/>
      <c r="D107" s="135" t="str">
        <f>IF(OR($B107='UNIDADES y TIPOS'!$D$4,'ANALISIS DE PRECIO'!$B107='UNIDADES y TIPOS'!$D$5),INDEX(INSUMOS!$A:$E,MATCH('ANALISIS DE PRECIO'!$C107,INSUMOS!$B:$B,0),3),"No es EQ. ni Otro Rec.")</f>
        <v>No es EQ. ni Otro Rec.</v>
      </c>
      <c r="E107" s="136"/>
      <c r="F107" s="137" t="str">
        <f>IF(OR($B107='UNIDADES y TIPOS'!$D$4,'ANALISIS DE PRECIO'!$B107='UNIDADES y TIPOS'!$D$5),INDEX(INSUMOS!$A:$E,MATCH('ANALISIS DE PRECIO'!$C107,INSUMOS!$B:$B,0),4),"No es EQ. ni Otro Rec.")</f>
        <v>No es EQ. ni Otro Rec.</v>
      </c>
      <c r="G107" s="138" t="str">
        <f>IFERROR(ROUND(E107*F107,2),"")</f>
        <v/>
      </c>
      <c r="H107" s="105"/>
    </row>
    <row r="108" spans="1:8">
      <c r="A108" s="7"/>
      <c r="B108" s="133" t="str">
        <f>IFERROR(INDEX(INSUMOS!A:E,MATCH('ANALISIS DE PRECIO'!$C108,INSUMOS!$B:$B,0),1),"")</f>
        <v/>
      </c>
      <c r="C108" s="134"/>
      <c r="D108" s="135" t="str">
        <f>IF(OR($B108='UNIDADES y TIPOS'!$D$4,'ANALISIS DE PRECIO'!$B108='UNIDADES y TIPOS'!$D$5),INDEX(INSUMOS!$A:$E,MATCH('ANALISIS DE PRECIO'!$C108,INSUMOS!$B:$B,0),3),"No es EQ. ni Otro Rec.")</f>
        <v>No es EQ. ni Otro Rec.</v>
      </c>
      <c r="E108" s="136"/>
      <c r="F108" s="137" t="str">
        <f>IF(OR($B108='UNIDADES y TIPOS'!$D$4,'ANALISIS DE PRECIO'!$B108='UNIDADES y TIPOS'!$D$5),INDEX(INSUMOS!$A:$E,MATCH('ANALISIS DE PRECIO'!$C108,INSUMOS!$B:$B,0),4),"No es EQ. ni Otro Rec.")</f>
        <v>No es EQ. ni Otro Rec.</v>
      </c>
      <c r="G108" s="138" t="str">
        <f t="shared" ref="G108:G109" si="13">IFERROR(ROUND(E108*F108,2),"")</f>
        <v/>
      </c>
      <c r="H108" s="105"/>
    </row>
    <row r="109" spans="1:8">
      <c r="A109" s="7"/>
      <c r="B109" s="133" t="str">
        <f>IFERROR(INDEX(INSUMOS!A:E,MATCH('ANALISIS DE PRECIO'!$C109,INSUMOS!$B:$B,0),1),"")</f>
        <v/>
      </c>
      <c r="C109" s="134"/>
      <c r="D109" s="135" t="str">
        <f>IF(OR($B109='UNIDADES y TIPOS'!$D$4,'ANALISIS DE PRECIO'!$B109='UNIDADES y TIPOS'!$D$5),INDEX(INSUMOS!$A:$E,MATCH('ANALISIS DE PRECIO'!$C109,INSUMOS!$B:$B,0),3),"No es EQ. ni Otro Rec.")</f>
        <v>No es EQ. ni Otro Rec.</v>
      </c>
      <c r="E109" s="136"/>
      <c r="F109" s="137" t="str">
        <f>IF(OR($B109='UNIDADES y TIPOS'!$D$4,'ANALISIS DE PRECIO'!$B109='UNIDADES y TIPOS'!$D$5),INDEX(INSUMOS!$A:$E,MATCH('ANALISIS DE PRECIO'!$C109,INSUMOS!$B:$B,0),4),"No es EQ. ni Otro Rec.")</f>
        <v>No es EQ. ni Otro Rec.</v>
      </c>
      <c r="G109" s="138" t="str">
        <f t="shared" si="13"/>
        <v/>
      </c>
      <c r="H109" s="105"/>
    </row>
    <row r="110" ht="15.75" spans="2:9">
      <c r="B110" s="139"/>
      <c r="C110" s="140" t="s">
        <v>316</v>
      </c>
      <c r="D110" s="140"/>
      <c r="E110" s="141"/>
      <c r="F110" s="142"/>
      <c r="G110" s="143"/>
      <c r="H110" s="144">
        <f>SUM(G107:G109)</f>
        <v>0</v>
      </c>
      <c r="I110" s="166">
        <f>IFERROR(H110/H111,0)</f>
        <v>0</v>
      </c>
    </row>
    <row r="111" ht="15.75" spans="2:8">
      <c r="B111" s="105"/>
      <c r="C111" s="105"/>
      <c r="D111" s="150"/>
      <c r="E111" s="150"/>
      <c r="F111" s="151" t="s">
        <v>317</v>
      </c>
      <c r="G111" s="152"/>
      <c r="H111" s="153">
        <f>SUM(H97,H105,H110)</f>
        <v>0</v>
      </c>
    </row>
    <row r="112" ht="15.75" spans="6:8">
      <c r="F112" s="154" t="s">
        <v>318</v>
      </c>
      <c r="G112" s="155"/>
      <c r="H112" s="156">
        <f>'Coeficiente de Pase'!$C$13</f>
        <v>1</v>
      </c>
    </row>
    <row r="113" ht="15.75" spans="6:8">
      <c r="F113" s="157" t="str">
        <f>CONCATENATE("PRECIO UNITARIO ","(","$","/",D92,")")</f>
        <v>PRECIO UNITARIO ($/m³)</v>
      </c>
      <c r="G113" s="158"/>
      <c r="H113" s="159">
        <f>H111*H112</f>
        <v>0</v>
      </c>
    </row>
    <row r="115" spans="2:9">
      <c r="B115" s="160">
        <v>3.2</v>
      </c>
      <c r="C115" s="161" t="str">
        <f>IFERROR(INDEX(COMPUTO!$A:$D,MATCH('ANALISIS DE PRECIO'!$B115,COMPUTO!$A:$A,0),2),"")</f>
        <v>Platabandas</v>
      </c>
      <c r="D115" s="160" t="str">
        <f>IFERROR(INDEX(COMPUTO!$A:$D,MATCH('ANALISIS DE PRECIO'!$B115,COMPUTO!$A:$A,0),3),"")</f>
        <v>Ud.</v>
      </c>
      <c r="E115" s="160">
        <f>IFERROR(INDEX(COMPUTO!$A:$D,MATCH('ANALISIS DE PRECIO'!$B115,COMPUTO!$A:$A,0),4),"")</f>
        <v>0</v>
      </c>
      <c r="F115" s="167">
        <f>ROUND(H134,2)</f>
        <v>0</v>
      </c>
      <c r="G115" s="163"/>
      <c r="H115" s="106"/>
      <c r="I115" s="52"/>
    </row>
    <row r="116" spans="2:8">
      <c r="B116" s="128"/>
      <c r="C116" s="129" t="s">
        <v>52</v>
      </c>
      <c r="D116" s="130"/>
      <c r="E116" s="130"/>
      <c r="F116" s="131"/>
      <c r="G116" s="132"/>
      <c r="H116" s="105"/>
    </row>
    <row r="117" spans="2:8">
      <c r="B117" s="133" t="str">
        <f>IFERROR(INDEX(INSUMOS!A:E,MATCH('ANALISIS DE PRECIO'!$C117,INSUMOS!$B:$B,0),1),"")</f>
        <v/>
      </c>
      <c r="C117" s="134"/>
      <c r="D117" s="135" t="str">
        <f>IF($B117='UNIDADES y TIPOS'!$D$2,INDEX(INSUMOS!$A:$E,MATCH('ANALISIS DE PRECIO'!$C117,INSUMOS!$B:$B,0),3),"No es mano de obra")</f>
        <v>No es mano de obra</v>
      </c>
      <c r="E117" s="136"/>
      <c r="F117" s="137" t="str">
        <f>IF($B117='UNIDADES y TIPOS'!$D$2,INDEX(INSUMOS!$A:$E,MATCH('ANALISIS DE PRECIO'!$C117,INSUMOS!$B:$B,0),4),"No es mano de obra")</f>
        <v>No es mano de obra</v>
      </c>
      <c r="G117" s="138" t="str">
        <f>IFERROR(ROUND(E117*F117,2),"")</f>
        <v/>
      </c>
      <c r="H117" s="105"/>
    </row>
    <row r="118" spans="2:8">
      <c r="B118" s="133" t="str">
        <f>IFERROR(INDEX(INSUMOS!A:E,MATCH('ANALISIS DE PRECIO'!$C118,INSUMOS!$B:$B,0),1),"")</f>
        <v/>
      </c>
      <c r="C118" s="134"/>
      <c r="D118" s="135" t="str">
        <f>IF($B118='UNIDADES y TIPOS'!$D$2,INDEX(INSUMOS!$A:$E,MATCH('ANALISIS DE PRECIO'!$C118,INSUMOS!$B:$B,0),3),"No es mano de obra")</f>
        <v>No es mano de obra</v>
      </c>
      <c r="E118" s="136"/>
      <c r="F118" s="137" t="str">
        <f>IF($B118='UNIDADES y TIPOS'!$D$2,INDEX(INSUMOS!$A:$E,MATCH('ANALISIS DE PRECIO'!$C118,INSUMOS!$B:$B,0),4),"No es mano de obra")</f>
        <v>No es mano de obra</v>
      </c>
      <c r="G118" s="138" t="str">
        <f t="shared" ref="G118:G119" si="14">IFERROR(ROUND(E118*F118,2),"")</f>
        <v/>
      </c>
      <c r="H118" s="105"/>
    </row>
    <row r="119" spans="2:8">
      <c r="B119" s="133" t="str">
        <f>IFERROR(INDEX(INSUMOS!A:E,MATCH('ANALISIS DE PRECIO'!$C119,INSUMOS!$B:$B,0),1),"")</f>
        <v/>
      </c>
      <c r="C119" s="134"/>
      <c r="D119" s="135" t="str">
        <f>IF($B119='UNIDADES y TIPOS'!$D$2,INDEX(INSUMOS!$A:$E,MATCH('ANALISIS DE PRECIO'!$C119,INSUMOS!$B:$B,0),3),"No es mano de obra")</f>
        <v>No es mano de obra</v>
      </c>
      <c r="E119" s="136"/>
      <c r="F119" s="137" t="str">
        <f>IF($B119='UNIDADES y TIPOS'!$D$2,INDEX(INSUMOS!$A:$E,MATCH('ANALISIS DE PRECIO'!$C119,INSUMOS!$B:$B,0),4),"No es mano de obra")</f>
        <v>No es mano de obra</v>
      </c>
      <c r="G119" s="138" t="str">
        <f t="shared" si="14"/>
        <v/>
      </c>
      <c r="H119" s="105"/>
    </row>
    <row r="120" spans="2:9">
      <c r="B120" s="139"/>
      <c r="C120" s="140" t="s">
        <v>313</v>
      </c>
      <c r="D120" s="140"/>
      <c r="E120" s="141"/>
      <c r="F120" s="142"/>
      <c r="G120" s="143"/>
      <c r="H120" s="144">
        <f>SUM(G117:G119)</f>
        <v>0</v>
      </c>
      <c r="I120" s="166">
        <f>IFERROR(H120/H132,0)</f>
        <v>0</v>
      </c>
    </row>
    <row r="121" spans="2:8">
      <c r="B121" s="145"/>
      <c r="C121" s="146" t="s">
        <v>54</v>
      </c>
      <c r="D121" s="147"/>
      <c r="E121" s="147"/>
      <c r="F121" s="148"/>
      <c r="G121" s="149"/>
      <c r="H121" s="105"/>
    </row>
    <row r="122" spans="2:8">
      <c r="B122" s="133" t="str">
        <f>IFERROR(INDEX(INSUMOS!A:E,MATCH('ANALISIS DE PRECIO'!$C122,INSUMOS!$B:$B,0),1),"")</f>
        <v/>
      </c>
      <c r="C122" s="134"/>
      <c r="D122" s="135" t="str">
        <f>IF($B122='UNIDADES y TIPOS'!$D$3,INDEX(INSUMOS!$A:$E,MATCH('ANALISIS DE PRECIO'!$C122,INSUMOS!$B:$B,0),3),"No es material")</f>
        <v>No es material</v>
      </c>
      <c r="E122" s="136"/>
      <c r="F122" s="137" t="str">
        <f>IF($B122='UNIDADES y TIPOS'!$D$3,INDEX(INSUMOS!$A:$E,MATCH('ANALISIS DE PRECIO'!$C122,INSUMOS!$B:$B,0),4),"No es material")</f>
        <v>No es material</v>
      </c>
      <c r="G122" s="138" t="str">
        <f>IFERROR(ROUND(E122*F122,2),"")</f>
        <v/>
      </c>
      <c r="H122" s="105"/>
    </row>
    <row r="123" spans="2:8">
      <c r="B123" s="133" t="str">
        <f>IFERROR(INDEX(INSUMOS!A:E,MATCH('ANALISIS DE PRECIO'!$C123,INSUMOS!$B:$B,0),1),"")</f>
        <v/>
      </c>
      <c r="C123" s="134"/>
      <c r="D123" s="135" t="str">
        <f>IF($B123='UNIDADES y TIPOS'!$D$3,INDEX(INSUMOS!$A:$E,MATCH('ANALISIS DE PRECIO'!$C123,INSUMOS!$B:$B,0),3),"No es material")</f>
        <v>No es material</v>
      </c>
      <c r="E123" s="136"/>
      <c r="F123" s="137" t="str">
        <f>IF($B123='UNIDADES y TIPOS'!$D$3,INDEX(INSUMOS!$A:$E,MATCH('ANALISIS DE PRECIO'!$C123,INSUMOS!$B:$B,0),4),"No es material")</f>
        <v>No es material</v>
      </c>
      <c r="G123" s="138" t="str">
        <f t="shared" ref="G123:G125" si="15">IFERROR(ROUND(E123*F123,2),"")</f>
        <v/>
      </c>
      <c r="H123" s="105"/>
    </row>
    <row r="124" spans="2:10">
      <c r="B124" s="133" t="str">
        <f>IFERROR(INDEX(INSUMOS!A:E,MATCH('ANALISIS DE PRECIO'!$C124,INSUMOS!$B:$B,0),1),"")</f>
        <v/>
      </c>
      <c r="C124" s="134"/>
      <c r="D124" s="135" t="str">
        <f>IF($B124='UNIDADES y TIPOS'!$D$3,INDEX(INSUMOS!$A:$E,MATCH('ANALISIS DE PRECIO'!$C124,INSUMOS!$B:$B,0),3),"No es material")</f>
        <v>No es material</v>
      </c>
      <c r="E124" s="168"/>
      <c r="F124" s="137" t="str">
        <f>IF($B124='UNIDADES y TIPOS'!$D$3,INDEX(INSUMOS!$A:$E,MATCH('ANALISIS DE PRECIO'!$C124,INSUMOS!$B:$B,0),4),"No es material")</f>
        <v>No es material</v>
      </c>
      <c r="G124" s="138" t="str">
        <f t="shared" si="15"/>
        <v/>
      </c>
      <c r="H124" s="105"/>
      <c r="J124" s="172"/>
    </row>
    <row r="125" spans="2:8">
      <c r="B125" s="133" t="str">
        <f>IFERROR(INDEX(INSUMOS!A:E,MATCH('ANALISIS DE PRECIO'!$C125,INSUMOS!$B:$B,0),1),"")</f>
        <v/>
      </c>
      <c r="C125" s="134"/>
      <c r="D125" s="135" t="str">
        <f>IF($B125='UNIDADES y TIPOS'!$D$3,INDEX(INSUMOS!$A:$E,MATCH('ANALISIS DE PRECIO'!$C125,INSUMOS!$B:$B,0),3),"No es material")</f>
        <v>No es material</v>
      </c>
      <c r="E125" s="136"/>
      <c r="F125" s="137" t="str">
        <f>IF($B125='UNIDADES y TIPOS'!$D$3,INDEX(INSUMOS!$A:$E,MATCH('ANALISIS DE PRECIO'!$C125,INSUMOS!$B:$B,0),4),"No es material")</f>
        <v>No es material</v>
      </c>
      <c r="G125" s="138" t="str">
        <f t="shared" si="15"/>
        <v/>
      </c>
      <c r="H125" s="105"/>
    </row>
    <row r="126" spans="2:13">
      <c r="B126" s="139"/>
      <c r="C126" s="140" t="s">
        <v>314</v>
      </c>
      <c r="D126" s="140"/>
      <c r="E126" s="141"/>
      <c r="F126" s="142"/>
      <c r="G126" s="143"/>
      <c r="H126" s="144">
        <f>SUM(G122:G125)</f>
        <v>0</v>
      </c>
      <c r="I126" s="166">
        <f>IFERROR(H126/H132,0)</f>
        <v>0</v>
      </c>
      <c r="M126" s="173"/>
    </row>
    <row r="127" spans="2:8">
      <c r="B127" s="128"/>
      <c r="C127" s="129" t="s">
        <v>315</v>
      </c>
      <c r="D127" s="130"/>
      <c r="E127" s="130"/>
      <c r="F127" s="131"/>
      <c r="G127" s="132"/>
      <c r="H127" s="105"/>
    </row>
    <row r="128" spans="2:8">
      <c r="B128" s="133" t="str">
        <f>IFERROR(INDEX(INSUMOS!A:E,MATCH('ANALISIS DE PRECIO'!$C128,INSUMOS!$B:$B,0),1),"")</f>
        <v/>
      </c>
      <c r="C128" s="134"/>
      <c r="D128" s="135" t="str">
        <f>IF(OR($B128='UNIDADES y TIPOS'!$D$4,'ANALISIS DE PRECIO'!$B128='UNIDADES y TIPOS'!$D$5),INDEX(INSUMOS!$A:$E,MATCH('ANALISIS DE PRECIO'!$C128,INSUMOS!$B:$B,0),3),"No es EQ. ni Otro Rec.")</f>
        <v>No es EQ. ni Otro Rec.</v>
      </c>
      <c r="E128" s="169"/>
      <c r="F128" s="137" t="str">
        <f>IF(OR($B128='UNIDADES y TIPOS'!$D$4,'ANALISIS DE PRECIO'!$B128='UNIDADES y TIPOS'!$D$5),INDEX(INSUMOS!$A:$E,MATCH('ANALISIS DE PRECIO'!$C128,INSUMOS!$B:$B,0),4),"No es EQ. ni Otro Rec.")</f>
        <v>No es EQ. ni Otro Rec.</v>
      </c>
      <c r="G128" s="138" t="str">
        <f>IFERROR(ROUND(E128*F128,2),"")</f>
        <v/>
      </c>
      <c r="H128" s="105"/>
    </row>
    <row r="129" spans="2:8">
      <c r="B129" s="133" t="str">
        <f>IFERROR(INDEX(INSUMOS!A:E,MATCH('ANALISIS DE PRECIO'!$C129,INSUMOS!$B:$B,0),1),"")</f>
        <v/>
      </c>
      <c r="C129" s="134"/>
      <c r="D129" s="135" t="str">
        <f>IF(OR($B129='UNIDADES y TIPOS'!$D$4,'ANALISIS DE PRECIO'!$B129='UNIDADES y TIPOS'!$D$5),INDEX(INSUMOS!$A:$E,MATCH('ANALISIS DE PRECIO'!$C129,INSUMOS!$B:$B,0),3),"No es EQ. ni Otro Rec.")</f>
        <v>No es EQ. ni Otro Rec.</v>
      </c>
      <c r="E129" s="136"/>
      <c r="F129" s="137" t="str">
        <f>IF(OR($B129='UNIDADES y TIPOS'!$D$4,'ANALISIS DE PRECIO'!$B129='UNIDADES y TIPOS'!$D$5),INDEX(INSUMOS!$A:$E,MATCH('ANALISIS DE PRECIO'!$C129,INSUMOS!$B:$B,0),4),"No es EQ. ni Otro Rec.")</f>
        <v>No es EQ. ni Otro Rec.</v>
      </c>
      <c r="G129" s="138" t="str">
        <f t="shared" ref="G129:G130" si="16">IFERROR(ROUND(E129*F129,2),"")</f>
        <v/>
      </c>
      <c r="H129" s="105"/>
    </row>
    <row r="130" spans="2:8">
      <c r="B130" s="133" t="str">
        <f>IFERROR(INDEX(INSUMOS!A:E,MATCH('ANALISIS DE PRECIO'!$C130,INSUMOS!$B:$B,0),1),"")</f>
        <v/>
      </c>
      <c r="C130" s="134"/>
      <c r="D130" s="135" t="str">
        <f>IF(OR($B130='UNIDADES y TIPOS'!$D$4,'ANALISIS DE PRECIO'!$B130='UNIDADES y TIPOS'!$D$5),INDEX(INSUMOS!$A:$E,MATCH('ANALISIS DE PRECIO'!$C130,INSUMOS!$B:$B,0),3),"No es EQ. ni Otro Rec.")</f>
        <v>No es EQ. ni Otro Rec.</v>
      </c>
      <c r="E130" s="136"/>
      <c r="F130" s="137" t="str">
        <f>IF(OR($B130='UNIDADES y TIPOS'!$D$4,'ANALISIS DE PRECIO'!$B130='UNIDADES y TIPOS'!$D$5),INDEX(INSUMOS!$A:$E,MATCH('ANALISIS DE PRECIO'!$C130,INSUMOS!$B:$B,0),4),"No es EQ. ni Otro Rec.")</f>
        <v>No es EQ. ni Otro Rec.</v>
      </c>
      <c r="G130" s="138" t="str">
        <f t="shared" si="16"/>
        <v/>
      </c>
      <c r="H130" s="105"/>
    </row>
    <row r="131" ht="15.75" spans="2:9">
      <c r="B131" s="139"/>
      <c r="C131" s="140" t="s">
        <v>316</v>
      </c>
      <c r="D131" s="140"/>
      <c r="E131" s="141"/>
      <c r="F131" s="142"/>
      <c r="G131" s="143"/>
      <c r="H131" s="144">
        <f>SUM(G128:G130)</f>
        <v>0</v>
      </c>
      <c r="I131" s="166">
        <f>IFERROR(H131/H132,0)</f>
        <v>0</v>
      </c>
    </row>
    <row r="132" ht="15.75" spans="2:8">
      <c r="B132" s="105"/>
      <c r="C132" s="105"/>
      <c r="D132" s="150"/>
      <c r="E132" s="150"/>
      <c r="F132" s="151" t="s">
        <v>317</v>
      </c>
      <c r="G132" s="152"/>
      <c r="H132" s="153">
        <f>SUM(H120,H126,H131)</f>
        <v>0</v>
      </c>
    </row>
    <row r="133" ht="15.75" spans="6:8">
      <c r="F133" s="154" t="s">
        <v>318</v>
      </c>
      <c r="G133" s="155"/>
      <c r="H133" s="156">
        <f>'Coeficiente de Pase'!$C$13</f>
        <v>1</v>
      </c>
    </row>
    <row r="134" ht="15.75" spans="6:8">
      <c r="F134" s="157" t="str">
        <f>CONCATENATE("PRECIO UNITARIO ","(","$","/",D115,")")</f>
        <v>PRECIO UNITARIO ($/Ud.)</v>
      </c>
      <c r="G134" s="158"/>
      <c r="H134" s="159">
        <f>H132*H133</f>
        <v>0</v>
      </c>
    </row>
    <row r="135" ht="15.75"/>
    <row r="136" ht="15.75" spans="1:8">
      <c r="A136" s="118">
        <v>4</v>
      </c>
      <c r="B136" s="119"/>
      <c r="C136" s="120" t="str">
        <f>IFERROR(INDEX(COMPUTO!$A:$D,MATCH('ANALISIS DE PRECIO'!$A136,COMPUTO!$A:$A,0),2),"")</f>
        <v>ALBAÑILERÍA</v>
      </c>
      <c r="D136" s="121"/>
      <c r="E136" s="121"/>
      <c r="F136" s="119"/>
      <c r="G136" s="119"/>
      <c r="H136" s="122"/>
    </row>
    <row r="137" ht="38.25" spans="1:9">
      <c r="A137" s="123"/>
      <c r="B137" s="124">
        <v>4.1</v>
      </c>
      <c r="C137" s="125" t="str">
        <f>IFERROR(INDEX(COMPUTO!$A:$D,MATCH('ANALISIS DE PRECIO'!$B137,COMPUTO!$A:$A,0),2),"")</f>
        <v>Mampostería en elevación de ladrillo cerámico (incluye encadenado y capa aisladora)</v>
      </c>
      <c r="D137" s="124" t="str">
        <f>IFERROR(INDEX(COMPUTO!$A:$D,MATCH('ANALISIS DE PRECIO'!$B137,COMPUTO!$A:$A,0),3),"")</f>
        <v>m²</v>
      </c>
      <c r="E137" s="124">
        <f>IFERROR(INDEX(COMPUTO!$A:$D,MATCH('ANALISIS DE PRECIO'!$B137,COMPUTO!$A:$A,0),4),"")</f>
        <v>0</v>
      </c>
      <c r="F137" s="126">
        <f>ROUND(H158,2)</f>
        <v>0</v>
      </c>
      <c r="G137" s="127"/>
      <c r="H137" s="106"/>
      <c r="I137" s="52"/>
    </row>
    <row r="138" spans="1:8">
      <c r="A138" s="7"/>
      <c r="B138" s="128"/>
      <c r="C138" s="129" t="s">
        <v>52</v>
      </c>
      <c r="D138" s="130"/>
      <c r="E138" s="130"/>
      <c r="F138" s="131"/>
      <c r="G138" s="132"/>
      <c r="H138" s="105"/>
    </row>
    <row r="139" spans="1:8">
      <c r="A139" s="7"/>
      <c r="B139" s="133" t="str">
        <f>IFERROR(INDEX(INSUMOS!A:E,MATCH('ANALISIS DE PRECIO'!$C139,INSUMOS!$B:$B,0),1),"")</f>
        <v/>
      </c>
      <c r="C139" s="134"/>
      <c r="D139" s="135" t="str">
        <f>IF($B139='UNIDADES y TIPOS'!$D$2,INDEX(INSUMOS!$A:$E,MATCH('ANALISIS DE PRECIO'!$C139,INSUMOS!$B:$B,0),3),"No es mano de obra")</f>
        <v>No es mano de obra</v>
      </c>
      <c r="E139" s="136"/>
      <c r="F139" s="137" t="str">
        <f>IF($B139='UNIDADES y TIPOS'!$D$2,INDEX(INSUMOS!$A:$E,MATCH('ANALISIS DE PRECIO'!$C139,INSUMOS!$B:$B,0),4),"No es mano de obra")</f>
        <v>No es mano de obra</v>
      </c>
      <c r="G139" s="138" t="str">
        <f>IFERROR(ROUND(E139*F139,2),"")</f>
        <v/>
      </c>
      <c r="H139" s="105"/>
    </row>
    <row r="140" spans="1:8">
      <c r="A140" s="7"/>
      <c r="B140" s="133" t="str">
        <f>IFERROR(INDEX(INSUMOS!A:E,MATCH('ANALISIS DE PRECIO'!$C140,INSUMOS!$B:$B,0),1),"")</f>
        <v/>
      </c>
      <c r="C140" s="134"/>
      <c r="D140" s="135" t="str">
        <f>IF($B140='UNIDADES y TIPOS'!$D$2,INDEX(INSUMOS!$A:$E,MATCH('ANALISIS DE PRECIO'!$C140,INSUMOS!$B:$B,0),3),"No es mano de obra")</f>
        <v>No es mano de obra</v>
      </c>
      <c r="E140" s="136"/>
      <c r="F140" s="137" t="str">
        <f>IF($B140='UNIDADES y TIPOS'!$D$2,INDEX(INSUMOS!$A:$E,MATCH('ANALISIS DE PRECIO'!$C140,INSUMOS!$B:$B,0),4),"No es mano de obra")</f>
        <v>No es mano de obra</v>
      </c>
      <c r="G140" s="138" t="str">
        <f t="shared" ref="G140:G141" si="17">IFERROR(ROUND(E140*F140,2),"")</f>
        <v/>
      </c>
      <c r="H140" s="105"/>
    </row>
    <row r="141" spans="1:8">
      <c r="A141" s="7"/>
      <c r="B141" s="133" t="str">
        <f>IFERROR(INDEX(INSUMOS!A:E,MATCH('ANALISIS DE PRECIO'!$C141,INSUMOS!$B:$B,0),1),"")</f>
        <v/>
      </c>
      <c r="C141" s="134"/>
      <c r="D141" s="135" t="str">
        <f>IF($B141='UNIDADES y TIPOS'!$D$2,INDEX(INSUMOS!$A:$E,MATCH('ANALISIS DE PRECIO'!$C141,INSUMOS!$B:$B,0),3),"No es mano de obra")</f>
        <v>No es mano de obra</v>
      </c>
      <c r="E141" s="136"/>
      <c r="F141" s="137" t="str">
        <f>IF($B141='UNIDADES y TIPOS'!$D$2,INDEX(INSUMOS!$A:$E,MATCH('ANALISIS DE PRECIO'!$C141,INSUMOS!$B:$B,0),4),"No es mano de obra")</f>
        <v>No es mano de obra</v>
      </c>
      <c r="G141" s="138" t="str">
        <f t="shared" si="17"/>
        <v/>
      </c>
      <c r="H141" s="105"/>
    </row>
    <row r="142" spans="1:9">
      <c r="A142" s="7"/>
      <c r="B142" s="139"/>
      <c r="C142" s="140" t="s">
        <v>313</v>
      </c>
      <c r="D142" s="140"/>
      <c r="E142" s="141"/>
      <c r="F142" s="142"/>
      <c r="G142" s="143"/>
      <c r="H142" s="144">
        <f>SUM(G139:G141)</f>
        <v>0</v>
      </c>
      <c r="I142" s="166">
        <f>IFERROR(H142/H156,0)</f>
        <v>0</v>
      </c>
    </row>
    <row r="143" spans="1:8">
      <c r="A143" s="7"/>
      <c r="B143" s="145"/>
      <c r="C143" s="146" t="s">
        <v>54</v>
      </c>
      <c r="D143" s="147"/>
      <c r="E143" s="147"/>
      <c r="F143" s="148"/>
      <c r="G143" s="149"/>
      <c r="H143" s="105"/>
    </row>
    <row r="144" spans="1:11">
      <c r="A144" s="7"/>
      <c r="B144" s="133" t="str">
        <f>IFERROR(INDEX(INSUMOS!A:E,MATCH('ANALISIS DE PRECIO'!$C144,INSUMOS!$B:$B,0),1),"")</f>
        <v/>
      </c>
      <c r="C144" s="134"/>
      <c r="D144" s="135" t="str">
        <f>IF($B144='UNIDADES y TIPOS'!$D$3,INDEX(INSUMOS!$A:$E,MATCH('ANALISIS DE PRECIO'!$C144,INSUMOS!$B:$B,0),3),"No es material")</f>
        <v>No es material</v>
      </c>
      <c r="E144" s="136"/>
      <c r="F144" s="137" t="str">
        <f>IF($B144='UNIDADES y TIPOS'!$D$3,INDEX(INSUMOS!$A:$E,MATCH('ANALISIS DE PRECIO'!$C144,INSUMOS!$B:$B,0),4),"No es material")</f>
        <v>No es material</v>
      </c>
      <c r="G144" s="138" t="str">
        <f>IFERROR(ROUND(E144*F144,2),"")</f>
        <v/>
      </c>
      <c r="H144" s="105"/>
      <c r="K144" s="174"/>
    </row>
    <row r="145" spans="1:8">
      <c r="A145" s="7"/>
      <c r="B145" s="133" t="str">
        <f>IFERROR(INDEX(INSUMOS!A:E,MATCH('ANALISIS DE PRECIO'!$C145,INSUMOS!$B:$B,0),1),"")</f>
        <v/>
      </c>
      <c r="C145" s="134"/>
      <c r="D145" s="135" t="str">
        <f>IF($B145='UNIDADES y TIPOS'!$D$3,INDEX(INSUMOS!$A:$E,MATCH('ANALISIS DE PRECIO'!$C145,INSUMOS!$B:$B,0),3),"No es material")</f>
        <v>No es material</v>
      </c>
      <c r="E145" s="136"/>
      <c r="F145" s="137" t="str">
        <f>IF($B145='UNIDADES y TIPOS'!$D$3,INDEX(INSUMOS!$A:$E,MATCH('ANALISIS DE PRECIO'!$C145,INSUMOS!$B:$B,0),4),"No es material")</f>
        <v>No es material</v>
      </c>
      <c r="G145" s="138" t="str">
        <f t="shared" ref="G145:G149" si="18">IFERROR(ROUND(E145*F145,2),"")</f>
        <v/>
      </c>
      <c r="H145" s="105"/>
    </row>
    <row r="146" spans="1:8">
      <c r="A146" s="7"/>
      <c r="B146" s="133" t="str">
        <f>IFERROR(INDEX(INSUMOS!A:E,MATCH('ANALISIS DE PRECIO'!$C146,INSUMOS!$B:$B,0),1),"")</f>
        <v/>
      </c>
      <c r="C146" s="134"/>
      <c r="D146" s="135" t="str">
        <f>IF($B146='UNIDADES y TIPOS'!$D$3,INDEX(INSUMOS!$A:$E,MATCH('ANALISIS DE PRECIO'!$C146,INSUMOS!$B:$B,0),3),"No es material")</f>
        <v>No es material</v>
      </c>
      <c r="E146" s="136"/>
      <c r="F146" s="137" t="str">
        <f>IF($B146='UNIDADES y TIPOS'!$D$3,INDEX(INSUMOS!$A:$E,MATCH('ANALISIS DE PRECIO'!$C146,INSUMOS!$B:$B,0),4),"No es material")</f>
        <v>No es material</v>
      </c>
      <c r="G146" s="138" t="str">
        <f t="shared" si="18"/>
        <v/>
      </c>
      <c r="H146" s="105"/>
    </row>
    <row r="147" spans="1:8">
      <c r="A147" s="7"/>
      <c r="B147" s="133" t="str">
        <f>IFERROR(INDEX(INSUMOS!A:E,MATCH('ANALISIS DE PRECIO'!$C147,INSUMOS!$B:$B,0),1),"")</f>
        <v/>
      </c>
      <c r="C147" s="134"/>
      <c r="D147" s="135" t="str">
        <f>IF($B147='UNIDADES y TIPOS'!$D$3,INDEX(INSUMOS!$A:$E,MATCH('ANALISIS DE PRECIO'!$C147,INSUMOS!$B:$B,0),3),"No es material")</f>
        <v>No es material</v>
      </c>
      <c r="E147" s="136"/>
      <c r="F147" s="137" t="str">
        <f>IF($B147='UNIDADES y TIPOS'!$D$3,INDEX(INSUMOS!$A:$E,MATCH('ANALISIS DE PRECIO'!$C147,INSUMOS!$B:$B,0),4),"No es material")</f>
        <v>No es material</v>
      </c>
      <c r="G147" s="138" t="str">
        <f t="shared" si="18"/>
        <v/>
      </c>
      <c r="H147" s="105"/>
    </row>
    <row r="148" spans="1:8">
      <c r="A148" s="7"/>
      <c r="B148" s="133" t="str">
        <f>IFERROR(INDEX(INSUMOS!A:E,MATCH('ANALISIS DE PRECIO'!$C148,INSUMOS!$B:$B,0),1),"")</f>
        <v/>
      </c>
      <c r="C148" s="134"/>
      <c r="D148" s="135" t="str">
        <f>IF($B148='UNIDADES y TIPOS'!$D$3,INDEX(INSUMOS!$A:$E,MATCH('ANALISIS DE PRECIO'!$C148,INSUMOS!$B:$B,0),3),"No es material")</f>
        <v>No es material</v>
      </c>
      <c r="E148" s="136"/>
      <c r="F148" s="137" t="str">
        <f>IF($B148='UNIDADES y TIPOS'!$D$3,INDEX(INSUMOS!$A:$E,MATCH('ANALISIS DE PRECIO'!$C148,INSUMOS!$B:$B,0),4),"No es material")</f>
        <v>No es material</v>
      </c>
      <c r="G148" s="138" t="str">
        <f t="shared" si="18"/>
        <v/>
      </c>
      <c r="H148" s="105"/>
    </row>
    <row r="149" spans="1:8">
      <c r="A149" s="7"/>
      <c r="B149" s="133" t="str">
        <f>IFERROR(INDEX(INSUMOS!A:E,MATCH('ANALISIS DE PRECIO'!$C149,INSUMOS!$B:$B,0),1),"")</f>
        <v/>
      </c>
      <c r="C149" s="134"/>
      <c r="D149" s="135" t="str">
        <f>IF($B149='UNIDADES y TIPOS'!$D$3,INDEX(INSUMOS!$A:$E,MATCH('ANALISIS DE PRECIO'!$C149,INSUMOS!$B:$B,0),3),"No es material")</f>
        <v>No es material</v>
      </c>
      <c r="E149" s="136"/>
      <c r="F149" s="137" t="str">
        <f>IF($B149='UNIDADES y TIPOS'!$D$3,INDEX(INSUMOS!$A:$E,MATCH('ANALISIS DE PRECIO'!$C149,INSUMOS!$B:$B,0),4),"No es material")</f>
        <v>No es material</v>
      </c>
      <c r="G149" s="138" t="str">
        <f t="shared" si="18"/>
        <v/>
      </c>
      <c r="H149" s="105"/>
    </row>
    <row r="150" spans="1:9">
      <c r="A150" s="7"/>
      <c r="B150" s="139"/>
      <c r="C150" s="140" t="s">
        <v>314</v>
      </c>
      <c r="D150" s="140"/>
      <c r="E150" s="141"/>
      <c r="F150" s="142"/>
      <c r="G150" s="143"/>
      <c r="H150" s="144">
        <f>SUM(G144:G149)</f>
        <v>0</v>
      </c>
      <c r="I150" s="166">
        <f>IFERROR(H150/H156,0)</f>
        <v>0</v>
      </c>
    </row>
    <row r="151" spans="1:8">
      <c r="A151" s="7"/>
      <c r="B151" s="128"/>
      <c r="C151" s="129" t="s">
        <v>315</v>
      </c>
      <c r="D151" s="130"/>
      <c r="E151" s="130"/>
      <c r="F151" s="131"/>
      <c r="G151" s="132"/>
      <c r="H151" s="105"/>
    </row>
    <row r="152" spans="1:8">
      <c r="A152" s="7"/>
      <c r="B152" s="133" t="str">
        <f>IFERROR(INDEX(INSUMOS!A:E,MATCH('ANALISIS DE PRECIO'!$C152,INSUMOS!$B:$B,0),1),"")</f>
        <v/>
      </c>
      <c r="C152" s="134"/>
      <c r="D152" s="135" t="str">
        <f>IF(OR($B152='UNIDADES y TIPOS'!$D$4,'ANALISIS DE PRECIO'!$B152='UNIDADES y TIPOS'!$D$5),INDEX(INSUMOS!$A:$E,MATCH('ANALISIS DE PRECIO'!$C152,INSUMOS!$B:$B,0),3),"No es EQ. ni Otro Rec.")</f>
        <v>No es EQ. ni Otro Rec.</v>
      </c>
      <c r="E152" s="136"/>
      <c r="F152" s="137" t="str">
        <f>IF(OR($B152='UNIDADES y TIPOS'!$D$4,'ANALISIS DE PRECIO'!$B152='UNIDADES y TIPOS'!$D$5),INDEX(INSUMOS!$A:$E,MATCH('ANALISIS DE PRECIO'!$C152,INSUMOS!$B:$B,0),4),"No es EQ. ni Otro Rec.")</f>
        <v>No es EQ. ni Otro Rec.</v>
      </c>
      <c r="G152" s="138" t="str">
        <f>IFERROR(ROUND(E152*F152,2),"")</f>
        <v/>
      </c>
      <c r="H152" s="105"/>
    </row>
    <row r="153" spans="1:8">
      <c r="A153" s="7"/>
      <c r="B153" s="133" t="str">
        <f>IFERROR(INDEX(INSUMOS!A:E,MATCH('ANALISIS DE PRECIO'!$C153,INSUMOS!$B:$B,0),1),"")</f>
        <v/>
      </c>
      <c r="C153" s="134"/>
      <c r="D153" s="135" t="str">
        <f>IF(OR($B153='UNIDADES y TIPOS'!$D$4,'ANALISIS DE PRECIO'!$B153='UNIDADES y TIPOS'!$D$5),INDEX(INSUMOS!$A:$E,MATCH('ANALISIS DE PRECIO'!$C153,INSUMOS!$B:$B,0),3),"No es EQ. ni Otro Rec.")</f>
        <v>No es EQ. ni Otro Rec.</v>
      </c>
      <c r="E153" s="136"/>
      <c r="F153" s="137" t="str">
        <f>IF(OR($B153='UNIDADES y TIPOS'!$D$4,'ANALISIS DE PRECIO'!$B153='UNIDADES y TIPOS'!$D$5),INDEX(INSUMOS!$A:$E,MATCH('ANALISIS DE PRECIO'!$C153,INSUMOS!$B:$B,0),4),"No es EQ. ni Otro Rec.")</f>
        <v>No es EQ. ni Otro Rec.</v>
      </c>
      <c r="G153" s="138" t="str">
        <f t="shared" ref="G153:G154" si="19">IFERROR(ROUND(E153*F153,2),"")</f>
        <v/>
      </c>
      <c r="H153" s="105"/>
    </row>
    <row r="154" spans="1:8">
      <c r="A154" s="7"/>
      <c r="B154" s="133" t="str">
        <f>IFERROR(INDEX(INSUMOS!A:E,MATCH('ANALISIS DE PRECIO'!$C154,INSUMOS!$B:$B,0),1),"")</f>
        <v/>
      </c>
      <c r="C154" s="134"/>
      <c r="D154" s="135" t="str">
        <f>IF(OR($B154='UNIDADES y TIPOS'!$D$4,'ANALISIS DE PRECIO'!$B154='UNIDADES y TIPOS'!$D$5),INDEX(INSUMOS!$A:$E,MATCH('ANALISIS DE PRECIO'!$C154,INSUMOS!$B:$B,0),3),"No es EQ. ni Otro Rec.")</f>
        <v>No es EQ. ni Otro Rec.</v>
      </c>
      <c r="E154" s="136"/>
      <c r="F154" s="137" t="str">
        <f>IF(OR($B154='UNIDADES y TIPOS'!$D$4,'ANALISIS DE PRECIO'!$B154='UNIDADES y TIPOS'!$D$5),INDEX(INSUMOS!$A:$E,MATCH('ANALISIS DE PRECIO'!$C154,INSUMOS!$B:$B,0),4),"No es EQ. ni Otro Rec.")</f>
        <v>No es EQ. ni Otro Rec.</v>
      </c>
      <c r="G154" s="138" t="str">
        <f t="shared" si="19"/>
        <v/>
      </c>
      <c r="H154" s="105"/>
    </row>
    <row r="155" ht="15.75" spans="2:9">
      <c r="B155" s="139"/>
      <c r="C155" s="140" t="s">
        <v>316</v>
      </c>
      <c r="D155" s="140"/>
      <c r="E155" s="141"/>
      <c r="F155" s="142"/>
      <c r="G155" s="143"/>
      <c r="H155" s="144">
        <f>SUM(G152:G154)</f>
        <v>0</v>
      </c>
      <c r="I155" s="166">
        <f>IFERROR(H155/H156,0)</f>
        <v>0</v>
      </c>
    </row>
    <row r="156" ht="15.75" spans="2:8">
      <c r="B156" s="105"/>
      <c r="C156" s="105"/>
      <c r="D156" s="150"/>
      <c r="E156" s="150"/>
      <c r="F156" s="151" t="s">
        <v>317</v>
      </c>
      <c r="G156" s="152"/>
      <c r="H156" s="153">
        <f>SUM(H142,H150,H155)</f>
        <v>0</v>
      </c>
    </row>
    <row r="157" ht="15.75" spans="6:8">
      <c r="F157" s="154" t="s">
        <v>318</v>
      </c>
      <c r="G157" s="155"/>
      <c r="H157" s="156">
        <f>'Coeficiente de Pase'!$C$13</f>
        <v>1</v>
      </c>
    </row>
    <row r="158" ht="15.75" spans="6:8">
      <c r="F158" s="157" t="str">
        <f>CONCATENATE("PRECIO UNITARIO ","(","$","/",D137,")")</f>
        <v>PRECIO UNITARIO ($/m²)</v>
      </c>
      <c r="G158" s="158"/>
      <c r="H158" s="159">
        <f>H156*H157</f>
        <v>0</v>
      </c>
    </row>
    <row r="159" ht="15.75"/>
    <row r="160" ht="15.75" spans="1:8">
      <c r="A160" s="118">
        <v>4.2</v>
      </c>
      <c r="B160" s="119"/>
      <c r="C160" s="120" t="str">
        <f>IFERROR(INDEX(COMPUTO!$A:$D,MATCH('ANALISIS DE PRECIO'!$A160,COMPUTO!$A:$A,0),2),"")</f>
        <v>REVOQUES</v>
      </c>
      <c r="D160" s="121"/>
      <c r="E160" s="121"/>
      <c r="F160" s="119"/>
      <c r="G160" s="119"/>
      <c r="H160" s="122"/>
    </row>
    <row r="161" ht="25.5" spans="1:9">
      <c r="A161" s="123"/>
      <c r="B161" s="124" t="s">
        <v>32</v>
      </c>
      <c r="C161" s="125" t="str">
        <f>IFERROR(INDEX(COMPUTO!$A:$D,MATCH('ANALISIS DE PRECIO'!$B161,COMPUTO!$A:$A,0),2),"")</f>
        <v>Comunes a la cal en Interiores y Exteriores</v>
      </c>
      <c r="D161" s="124" t="str">
        <f>IFERROR(INDEX(COMPUTO!$A:$D,MATCH('ANALISIS DE PRECIO'!$B161,COMPUTO!$A:$A,0),3),"")</f>
        <v>m²</v>
      </c>
      <c r="E161" s="124">
        <f>IFERROR(INDEX(COMPUTO!$A:$D,MATCH('ANALISIS DE PRECIO'!$B161,COMPUTO!$A:$A,0),4),"")</f>
        <v>0</v>
      </c>
      <c r="F161" s="126">
        <f>ROUND(H183,2)</f>
        <v>0</v>
      </c>
      <c r="G161" s="127"/>
      <c r="H161" s="106"/>
      <c r="I161" s="52"/>
    </row>
    <row r="162" spans="1:8">
      <c r="A162" s="7"/>
      <c r="B162" s="128"/>
      <c r="C162" s="129" t="s">
        <v>52</v>
      </c>
      <c r="D162" s="130"/>
      <c r="E162" s="130"/>
      <c r="F162" s="131"/>
      <c r="G162" s="132"/>
      <c r="H162" s="105"/>
    </row>
    <row r="163" spans="1:8">
      <c r="A163" s="7"/>
      <c r="B163" s="133" t="str">
        <f>IFERROR(INDEX(INSUMOS!A:E,MATCH('ANALISIS DE PRECIO'!$C163,INSUMOS!$B:$B,0),1),"")</f>
        <v/>
      </c>
      <c r="C163" s="134"/>
      <c r="D163" s="135" t="str">
        <f>IF($B163='UNIDADES y TIPOS'!$D$2,INDEX(INSUMOS!$A:$E,MATCH('ANALISIS DE PRECIO'!$C163,INSUMOS!$B:$B,0),3),"No es mano de obra")</f>
        <v>No es mano de obra</v>
      </c>
      <c r="E163" s="136"/>
      <c r="F163" s="137" t="str">
        <f>IF($B163='UNIDADES y TIPOS'!$D$2,INDEX(INSUMOS!$A:$E,MATCH('ANALISIS DE PRECIO'!$C163,INSUMOS!$B:$B,0),4),"No es mano de obra")</f>
        <v>No es mano de obra</v>
      </c>
      <c r="G163" s="138" t="str">
        <f>IFERROR(ROUND(E163*F163,2),"")</f>
        <v/>
      </c>
      <c r="H163" s="105"/>
    </row>
    <row r="164" spans="1:8">
      <c r="A164" s="7"/>
      <c r="B164" s="133" t="str">
        <f>IFERROR(INDEX(INSUMOS!A:E,MATCH('ANALISIS DE PRECIO'!$C164,INSUMOS!$B:$B,0),1),"")</f>
        <v/>
      </c>
      <c r="C164" s="134"/>
      <c r="D164" s="135" t="str">
        <f>IF($B164='UNIDADES y TIPOS'!$D$2,INDEX(INSUMOS!$A:$E,MATCH('ANALISIS DE PRECIO'!$C164,INSUMOS!$B:$B,0),3),"No es mano de obra")</f>
        <v>No es mano de obra</v>
      </c>
      <c r="E164" s="136"/>
      <c r="F164" s="137" t="str">
        <f>IF($B164='UNIDADES y TIPOS'!$D$2,INDEX(INSUMOS!$A:$E,MATCH('ANALISIS DE PRECIO'!$C164,INSUMOS!$B:$B,0),4),"No es mano de obra")</f>
        <v>No es mano de obra</v>
      </c>
      <c r="G164" s="138" t="str">
        <f t="shared" ref="G164:G165" si="20">IFERROR(ROUND(E164*F164,2),"")</f>
        <v/>
      </c>
      <c r="H164" s="105"/>
    </row>
    <row r="165" spans="1:8">
      <c r="A165" s="7"/>
      <c r="B165" s="133" t="str">
        <f>IFERROR(INDEX(INSUMOS!A:E,MATCH('ANALISIS DE PRECIO'!$C165,INSUMOS!$B:$B,0),1),"")</f>
        <v/>
      </c>
      <c r="C165" s="134"/>
      <c r="D165" s="135" t="str">
        <f>IF($B165='UNIDADES y TIPOS'!$D$2,INDEX(INSUMOS!$A:$E,MATCH('ANALISIS DE PRECIO'!$C165,INSUMOS!$B:$B,0),3),"No es mano de obra")</f>
        <v>No es mano de obra</v>
      </c>
      <c r="E165" s="136"/>
      <c r="F165" s="137" t="str">
        <f>IF($B165='UNIDADES y TIPOS'!$D$2,INDEX(INSUMOS!$A:$E,MATCH('ANALISIS DE PRECIO'!$C165,INSUMOS!$B:$B,0),4),"No es mano de obra")</f>
        <v>No es mano de obra</v>
      </c>
      <c r="G165" s="138" t="str">
        <f t="shared" si="20"/>
        <v/>
      </c>
      <c r="H165" s="105"/>
    </row>
    <row r="166" spans="1:9">
      <c r="A166" s="7"/>
      <c r="B166" s="139"/>
      <c r="C166" s="140" t="s">
        <v>313</v>
      </c>
      <c r="D166" s="140"/>
      <c r="E166" s="141"/>
      <c r="F166" s="142"/>
      <c r="G166" s="143"/>
      <c r="H166" s="144">
        <f>SUM(G163:G165)</f>
        <v>0</v>
      </c>
      <c r="I166" s="166">
        <f>IFERROR(H166/H181,0)</f>
        <v>0</v>
      </c>
    </row>
    <row r="167" spans="1:8">
      <c r="A167" s="7"/>
      <c r="B167" s="145"/>
      <c r="C167" s="146" t="s">
        <v>54</v>
      </c>
      <c r="D167" s="147"/>
      <c r="E167" s="147"/>
      <c r="F167" s="148"/>
      <c r="G167" s="149"/>
      <c r="H167" s="105"/>
    </row>
    <row r="168" spans="1:8">
      <c r="A168" s="7"/>
      <c r="B168" s="133" t="str">
        <f>IFERROR(INDEX(INSUMOS!A:E,MATCH('ANALISIS DE PRECIO'!$C168,INSUMOS!$B:$B,0),1),"")</f>
        <v/>
      </c>
      <c r="C168" s="134"/>
      <c r="D168" s="135" t="str">
        <f>IF($B168='UNIDADES y TIPOS'!$D$3,INDEX(INSUMOS!$A:$E,MATCH('ANALISIS DE PRECIO'!$C168,INSUMOS!$B:$B,0),3),"No es material")</f>
        <v>No es material</v>
      </c>
      <c r="E168" s="136"/>
      <c r="F168" s="137" t="str">
        <f>IF($B168='UNIDADES y TIPOS'!$D$3,INDEX(INSUMOS!$A:$E,MATCH('ANALISIS DE PRECIO'!$C168,INSUMOS!$B:$B,0),4),"No es material")</f>
        <v>No es material</v>
      </c>
      <c r="G168" s="138" t="str">
        <f>IFERROR(ROUND(E168*F168,2),"")</f>
        <v/>
      </c>
      <c r="H168" s="105"/>
    </row>
    <row r="169" spans="1:8">
      <c r="A169" s="7"/>
      <c r="B169" s="133" t="str">
        <f>IFERROR(INDEX(INSUMOS!A:E,MATCH('ANALISIS DE PRECIO'!$C169,INSUMOS!$B:$B,0),1),"")</f>
        <v/>
      </c>
      <c r="C169" s="134"/>
      <c r="D169" s="135" t="str">
        <f>IF($B169='UNIDADES y TIPOS'!$D$3,INDEX(INSUMOS!$A:$E,MATCH('ANALISIS DE PRECIO'!$C169,INSUMOS!$B:$B,0),3),"No es material")</f>
        <v>No es material</v>
      </c>
      <c r="E169" s="136"/>
      <c r="F169" s="137" t="str">
        <f>IF($B169='UNIDADES y TIPOS'!$D$3,INDEX(INSUMOS!$A:$E,MATCH('ANALISIS DE PRECIO'!$C169,INSUMOS!$B:$B,0),4),"No es material")</f>
        <v>No es material</v>
      </c>
      <c r="G169" s="138" t="str">
        <f t="shared" ref="G169:G173" si="21">IFERROR(ROUND(E169*F169,2),"")</f>
        <v/>
      </c>
      <c r="H169" s="105"/>
    </row>
    <row r="170" spans="1:8">
      <c r="A170" s="7"/>
      <c r="B170" s="133" t="str">
        <f>IFERROR(INDEX(INSUMOS!A:E,MATCH('ANALISIS DE PRECIO'!$C170,INSUMOS!$B:$B,0),1),"")</f>
        <v/>
      </c>
      <c r="C170" s="134"/>
      <c r="D170" s="135" t="str">
        <f>IF($B170='UNIDADES y TIPOS'!$D$3,INDEX(INSUMOS!$A:$E,MATCH('ANALISIS DE PRECIO'!$C170,INSUMOS!$B:$B,0),3),"No es material")</f>
        <v>No es material</v>
      </c>
      <c r="E170" s="136"/>
      <c r="F170" s="137" t="str">
        <f>IF($B170='UNIDADES y TIPOS'!$D$3,INDEX(INSUMOS!$A:$E,MATCH('ANALISIS DE PRECIO'!$C170,INSUMOS!$B:$B,0),4),"No es material")</f>
        <v>No es material</v>
      </c>
      <c r="G170" s="138" t="str">
        <f t="shared" si="21"/>
        <v/>
      </c>
      <c r="H170" s="105"/>
    </row>
    <row r="171" spans="1:8">
      <c r="A171" s="7"/>
      <c r="B171" s="133" t="str">
        <f>IFERROR(INDEX(INSUMOS!A:E,MATCH('ANALISIS DE PRECIO'!$C171,INSUMOS!$B:$B,0),1),"")</f>
        <v/>
      </c>
      <c r="C171" s="134"/>
      <c r="D171" s="135" t="str">
        <f>IF($B171='UNIDADES y TIPOS'!$D$3,INDEX(INSUMOS!$A:$E,MATCH('ANALISIS DE PRECIO'!$C171,INSUMOS!$B:$B,0),3),"No es material")</f>
        <v>No es material</v>
      </c>
      <c r="E171" s="136"/>
      <c r="F171" s="137" t="str">
        <f>IF($B171='UNIDADES y TIPOS'!$D$3,INDEX(INSUMOS!$A:$E,MATCH('ANALISIS DE PRECIO'!$C171,INSUMOS!$B:$B,0),4),"No es material")</f>
        <v>No es material</v>
      </c>
      <c r="G171" s="138" t="str">
        <f t="shared" si="21"/>
        <v/>
      </c>
      <c r="H171" s="105"/>
    </row>
    <row r="172" spans="1:8">
      <c r="A172" s="7"/>
      <c r="B172" s="133" t="str">
        <f>IFERROR(INDEX(INSUMOS!A:E,MATCH('ANALISIS DE PRECIO'!$C172,INSUMOS!$B:$B,0),1),"")</f>
        <v/>
      </c>
      <c r="C172" s="134"/>
      <c r="D172" s="135" t="str">
        <f>IF($B172='UNIDADES y TIPOS'!$D$3,INDEX(INSUMOS!$A:$E,MATCH('ANALISIS DE PRECIO'!$C172,INSUMOS!$B:$B,0),3),"No es material")</f>
        <v>No es material</v>
      </c>
      <c r="E172" s="136"/>
      <c r="F172" s="137" t="str">
        <f>IF($B172='UNIDADES y TIPOS'!$D$3,INDEX(INSUMOS!$A:$E,MATCH('ANALISIS DE PRECIO'!$C172,INSUMOS!$B:$B,0),4),"No es material")</f>
        <v>No es material</v>
      </c>
      <c r="G172" s="138" t="str">
        <f t="shared" si="21"/>
        <v/>
      </c>
      <c r="H172" s="105"/>
    </row>
    <row r="173" spans="1:8">
      <c r="A173" s="7"/>
      <c r="B173" s="133" t="str">
        <f>IFERROR(INDEX(INSUMOS!A:E,MATCH('ANALISIS DE PRECIO'!$C173,INSUMOS!$B:$B,0),1),"")</f>
        <v/>
      </c>
      <c r="C173" s="134"/>
      <c r="D173" s="135" t="str">
        <f>IF($B173='UNIDADES y TIPOS'!$D$3,INDEX(INSUMOS!$A:$E,MATCH('ANALISIS DE PRECIO'!$C173,INSUMOS!$B:$B,0),3),"No es material")</f>
        <v>No es material</v>
      </c>
      <c r="E173" s="136"/>
      <c r="F173" s="137" t="str">
        <f>IF($B173='UNIDADES y TIPOS'!$D$3,INDEX(INSUMOS!$A:$E,MATCH('ANALISIS DE PRECIO'!$C173,INSUMOS!$B:$B,0),4),"No es material")</f>
        <v>No es material</v>
      </c>
      <c r="G173" s="138" t="str">
        <f t="shared" si="21"/>
        <v/>
      </c>
      <c r="H173" s="105"/>
    </row>
    <row r="174" spans="1:9">
      <c r="A174" s="7"/>
      <c r="B174" s="139"/>
      <c r="C174" s="140" t="s">
        <v>314</v>
      </c>
      <c r="D174" s="140"/>
      <c r="E174" s="141"/>
      <c r="F174" s="142"/>
      <c r="G174" s="143"/>
      <c r="H174" s="144">
        <f>SUM(G168:G173)</f>
        <v>0</v>
      </c>
      <c r="I174" s="166">
        <f>IFERROR(H174/H181,0)</f>
        <v>0</v>
      </c>
    </row>
    <row r="175" spans="1:8">
      <c r="A175" s="7"/>
      <c r="B175" s="128"/>
      <c r="C175" s="129" t="s">
        <v>315</v>
      </c>
      <c r="D175" s="130"/>
      <c r="E175" s="130"/>
      <c r="F175" s="131"/>
      <c r="G175" s="132"/>
      <c r="H175" s="105"/>
    </row>
    <row r="176" spans="1:8">
      <c r="A176" s="7"/>
      <c r="B176" s="133" t="str">
        <f>IFERROR(INDEX(INSUMOS!A:E,MATCH('ANALISIS DE PRECIO'!$C176,INSUMOS!$B:$B,0),1),"")</f>
        <v/>
      </c>
      <c r="C176" s="134"/>
      <c r="D176" s="135" t="str">
        <f>IF(OR($B176='UNIDADES y TIPOS'!$D$4,'ANALISIS DE PRECIO'!$B176='UNIDADES y TIPOS'!$D$5),INDEX(INSUMOS!$A:$E,MATCH('ANALISIS DE PRECIO'!$C176,INSUMOS!$B:$B,0),3),"No es EQ. ni Otro Rec.")</f>
        <v>No es EQ. ni Otro Rec.</v>
      </c>
      <c r="E176" s="136"/>
      <c r="F176" s="137" t="str">
        <f>IF(OR($B176='UNIDADES y TIPOS'!$D$4,'ANALISIS DE PRECIO'!$B176='UNIDADES y TIPOS'!$D$5),INDEX(INSUMOS!$A:$E,MATCH('ANALISIS DE PRECIO'!$C176,INSUMOS!$B:$B,0),4),"No es EQ. ni Otro Rec.")</f>
        <v>No es EQ. ni Otro Rec.</v>
      </c>
      <c r="G176" s="138" t="str">
        <f>IFERROR(ROUND(E176*F176,2),"")</f>
        <v/>
      </c>
      <c r="H176" s="105"/>
    </row>
    <row r="177" spans="1:8">
      <c r="A177" s="7"/>
      <c r="B177" s="133" t="str">
        <f>IFERROR(INDEX(INSUMOS!A:E,MATCH('ANALISIS DE PRECIO'!$C177,INSUMOS!$B:$B,0),1),"")</f>
        <v/>
      </c>
      <c r="C177" s="134"/>
      <c r="D177" s="135" t="str">
        <f>IF(OR($B177='UNIDADES y TIPOS'!$D$4,'ANALISIS DE PRECIO'!$B177='UNIDADES y TIPOS'!$D$5),INDEX(INSUMOS!$A:$E,MATCH('ANALISIS DE PRECIO'!$C177,INSUMOS!$B:$B,0),3),"No es EQ. ni Otro Rec.")</f>
        <v>No es EQ. ni Otro Rec.</v>
      </c>
      <c r="E177" s="136"/>
      <c r="F177" s="137" t="str">
        <f>IF(OR($B177='UNIDADES y TIPOS'!$D$4,'ANALISIS DE PRECIO'!$B177='UNIDADES y TIPOS'!$D$5),INDEX(INSUMOS!$A:$E,MATCH('ANALISIS DE PRECIO'!$C177,INSUMOS!$B:$B,0),4),"No es EQ. ni Otro Rec.")</f>
        <v>No es EQ. ni Otro Rec.</v>
      </c>
      <c r="G177" s="138" t="str">
        <f t="shared" ref="G177:G179" si="22">IFERROR(ROUND(E177*F177,2),"")</f>
        <v/>
      </c>
      <c r="H177" s="105"/>
    </row>
    <row r="178" spans="1:8">
      <c r="A178" s="7"/>
      <c r="B178" s="133" t="str">
        <f>IFERROR(INDEX(INSUMOS!A:E,MATCH('ANALISIS DE PRECIO'!$C178,INSUMOS!$B:$B,0),1),"")</f>
        <v/>
      </c>
      <c r="C178" s="134"/>
      <c r="D178" s="135" t="str">
        <f>IF(OR($B178='UNIDADES y TIPOS'!$D$4,'ANALISIS DE PRECIO'!$B178='UNIDADES y TIPOS'!$D$5),INDEX(INSUMOS!$A:$E,MATCH('ANALISIS DE PRECIO'!$C178,INSUMOS!$B:$B,0),3),"No es EQ. ni Otro Rec.")</f>
        <v>No es EQ. ni Otro Rec.</v>
      </c>
      <c r="E178" s="136"/>
      <c r="F178" s="137" t="str">
        <f>IF(OR($B178='UNIDADES y TIPOS'!$D$4,'ANALISIS DE PRECIO'!$B178='UNIDADES y TIPOS'!$D$5),INDEX(INSUMOS!$A:$E,MATCH('ANALISIS DE PRECIO'!$C178,INSUMOS!$B:$B,0),4),"No es EQ. ni Otro Rec.")</f>
        <v>No es EQ. ni Otro Rec.</v>
      </c>
      <c r="G178" s="138" t="str">
        <f t="shared" si="22"/>
        <v/>
      </c>
      <c r="H178" s="105"/>
    </row>
    <row r="179" spans="1:8">
      <c r="A179" s="7"/>
      <c r="B179" s="133" t="str">
        <f>IFERROR(INDEX(INSUMOS!A:E,MATCH('ANALISIS DE PRECIO'!$C179,INSUMOS!$B:$B,0),1),"")</f>
        <v/>
      </c>
      <c r="C179" s="134"/>
      <c r="D179" s="135" t="str">
        <f>IF(OR($B179='UNIDADES y TIPOS'!$D$4,'ANALISIS DE PRECIO'!$B179='UNIDADES y TIPOS'!$D$5),INDEX(INSUMOS!$A:$E,MATCH('ANALISIS DE PRECIO'!$C179,INSUMOS!$B:$B,0),3),"No es EQ. ni Otro Rec.")</f>
        <v>No es EQ. ni Otro Rec.</v>
      </c>
      <c r="E179" s="136"/>
      <c r="F179" s="137" t="str">
        <f>IF(OR($B179='UNIDADES y TIPOS'!$D$4,'ANALISIS DE PRECIO'!$B179='UNIDADES y TIPOS'!$D$5),INDEX(INSUMOS!$A:$E,MATCH('ANALISIS DE PRECIO'!$C179,INSUMOS!$B:$B,0),4),"No es EQ. ni Otro Rec.")</f>
        <v>No es EQ. ni Otro Rec.</v>
      </c>
      <c r="G179" s="138" t="str">
        <f t="shared" si="22"/>
        <v/>
      </c>
      <c r="H179" s="105"/>
    </row>
    <row r="180" ht="15.75" spans="2:9">
      <c r="B180" s="139"/>
      <c r="C180" s="140" t="s">
        <v>316</v>
      </c>
      <c r="D180" s="140"/>
      <c r="E180" s="141"/>
      <c r="F180" s="142"/>
      <c r="G180" s="143"/>
      <c r="H180" s="144">
        <f>SUM(G176:G179)</f>
        <v>0</v>
      </c>
      <c r="I180" s="166">
        <f>IFERROR(H180/H181,0)</f>
        <v>0</v>
      </c>
    </row>
    <row r="181" ht="15.75" spans="2:8">
      <c r="B181" s="105"/>
      <c r="C181" s="105"/>
      <c r="D181" s="150"/>
      <c r="E181" s="150"/>
      <c r="F181" s="151" t="s">
        <v>317</v>
      </c>
      <c r="G181" s="152"/>
      <c r="H181" s="153">
        <f>SUM(H166,H174,H180)</f>
        <v>0</v>
      </c>
    </row>
    <row r="182" ht="15.75" spans="6:8">
      <c r="F182" s="154" t="s">
        <v>318</v>
      </c>
      <c r="G182" s="155"/>
      <c r="H182" s="156">
        <f>'Coeficiente de Pase'!$C$13</f>
        <v>1</v>
      </c>
    </row>
    <row r="183" ht="15.75" spans="6:8">
      <c r="F183" s="157" t="str">
        <f>CONCATENATE("PRECIO UNITARIO ","(","$","/",D161,")")</f>
        <v>PRECIO UNITARIO ($/m²)</v>
      </c>
      <c r="G183" s="158"/>
      <c r="H183" s="159">
        <f>H181*H182</f>
        <v>0</v>
      </c>
    </row>
    <row r="184" ht="15.75"/>
    <row r="185" ht="15.75" spans="1:8">
      <c r="A185" s="118">
        <v>5</v>
      </c>
      <c r="B185" s="119"/>
      <c r="C185" s="120" t="str">
        <f>IFERROR(INDEX(COMPUTO!$A:$D,MATCH('ANALISIS DE PRECIO'!$A185,COMPUTO!$A:$A,0),2),"")</f>
        <v>HERRERIA</v>
      </c>
      <c r="D185" s="121"/>
      <c r="E185" s="121"/>
      <c r="F185" s="119"/>
      <c r="G185" s="119"/>
      <c r="H185" s="122"/>
    </row>
    <row r="186" spans="1:9">
      <c r="A186" s="123"/>
      <c r="B186" s="124">
        <v>5.1</v>
      </c>
      <c r="C186" s="125" t="str">
        <f>IFERROR(INDEX(COMPUTO!$A:$D,MATCH('ANALISIS DE PRECIO'!$B186,COMPUTO!$A:$A,0),2),"")</f>
        <v>Portón de Chapa Acanalada</v>
      </c>
      <c r="D186" s="124" t="str">
        <f>IFERROR(INDEX(COMPUTO!$A:$D,MATCH('ANALISIS DE PRECIO'!$B186,COMPUTO!$A:$A,0),3),"")</f>
        <v>m²</v>
      </c>
      <c r="E186" s="124">
        <f>IFERROR(INDEX(COMPUTO!$A:$D,MATCH('ANALISIS DE PRECIO'!$B186,COMPUTO!$A:$A,0),4),"")</f>
        <v>0</v>
      </c>
      <c r="F186" s="126">
        <f>ROUND(H206,2)</f>
        <v>0</v>
      </c>
      <c r="G186" s="127"/>
      <c r="H186" s="106"/>
      <c r="I186" s="52"/>
    </row>
    <row r="187" spans="1:8">
      <c r="A187" s="7"/>
      <c r="B187" s="128"/>
      <c r="C187" s="129" t="s">
        <v>52</v>
      </c>
      <c r="D187" s="130"/>
      <c r="E187" s="130"/>
      <c r="F187" s="131"/>
      <c r="G187" s="132"/>
      <c r="H187" s="105"/>
    </row>
    <row r="188" spans="1:8">
      <c r="A188" s="7"/>
      <c r="B188" s="133" t="str">
        <f>IFERROR(INDEX(INSUMOS!A:E,MATCH('ANALISIS DE PRECIO'!$C188,INSUMOS!$B:$B,0),1),"")</f>
        <v/>
      </c>
      <c r="C188" s="134"/>
      <c r="D188" s="135" t="str">
        <f>IF($B188='UNIDADES y TIPOS'!$D$2,INDEX(INSUMOS!$A:$E,MATCH('ANALISIS DE PRECIO'!$C188,INSUMOS!$B:$B,0),3),"No es mano de obra")</f>
        <v>No es mano de obra</v>
      </c>
      <c r="E188" s="136"/>
      <c r="F188" s="137" t="str">
        <f>IF($B188='UNIDADES y TIPOS'!$D$2,INDEX(INSUMOS!$A:$E,MATCH('ANALISIS DE PRECIO'!$C188,INSUMOS!$B:$B,0),4),"No es mano de obra")</f>
        <v>No es mano de obra</v>
      </c>
      <c r="G188" s="138" t="str">
        <f>IFERROR(ROUND(E188*F188,2),"")</f>
        <v/>
      </c>
      <c r="H188" s="105"/>
    </row>
    <row r="189" spans="1:8">
      <c r="A189" s="7"/>
      <c r="B189" s="133" t="str">
        <f>IFERROR(INDEX(INSUMOS!A:E,MATCH('ANALISIS DE PRECIO'!$C189,INSUMOS!$B:$B,0),1),"")</f>
        <v/>
      </c>
      <c r="C189" s="134"/>
      <c r="D189" s="135" t="str">
        <f>IF($B189='UNIDADES y TIPOS'!$D$2,INDEX(INSUMOS!$A:$E,MATCH('ANALISIS DE PRECIO'!$C189,INSUMOS!$B:$B,0),3),"No es mano de obra")</f>
        <v>No es mano de obra</v>
      </c>
      <c r="E189" s="136"/>
      <c r="F189" s="137" t="str">
        <f>IF($B189='UNIDADES y TIPOS'!$D$2,INDEX(INSUMOS!$A:$E,MATCH('ANALISIS DE PRECIO'!$C189,INSUMOS!$B:$B,0),4),"No es mano de obra")</f>
        <v>No es mano de obra</v>
      </c>
      <c r="G189" s="138" t="str">
        <f t="shared" ref="G189:G190" si="23">IFERROR(ROUND(E189*F189,2),"")</f>
        <v/>
      </c>
      <c r="H189" s="105"/>
    </row>
    <row r="190" spans="1:8">
      <c r="A190" s="7"/>
      <c r="B190" s="133" t="str">
        <f>IFERROR(INDEX(INSUMOS!A:E,MATCH('ANALISIS DE PRECIO'!$C190,INSUMOS!$B:$B,0),1),"")</f>
        <v/>
      </c>
      <c r="C190" s="134"/>
      <c r="D190" s="135" t="str">
        <f>IF($B190='UNIDADES y TIPOS'!$D$2,INDEX(INSUMOS!$A:$E,MATCH('ANALISIS DE PRECIO'!$C190,INSUMOS!$B:$B,0),3),"No es mano de obra")</f>
        <v>No es mano de obra</v>
      </c>
      <c r="E190" s="136"/>
      <c r="F190" s="137" t="str">
        <f>IF($B190='UNIDADES y TIPOS'!$D$2,INDEX(INSUMOS!$A:$E,MATCH('ANALISIS DE PRECIO'!$C190,INSUMOS!$B:$B,0),4),"No es mano de obra")</f>
        <v>No es mano de obra</v>
      </c>
      <c r="G190" s="138" t="str">
        <f t="shared" si="23"/>
        <v/>
      </c>
      <c r="H190" s="105"/>
    </row>
    <row r="191" spans="1:9">
      <c r="A191" s="7"/>
      <c r="B191" s="139"/>
      <c r="C191" s="140" t="s">
        <v>313</v>
      </c>
      <c r="D191" s="140"/>
      <c r="E191" s="141"/>
      <c r="F191" s="142"/>
      <c r="G191" s="143"/>
      <c r="H191" s="144">
        <f>SUM(G188:G190)</f>
        <v>0</v>
      </c>
      <c r="I191" s="166">
        <f>IFERROR(H191/H204,0)</f>
        <v>0</v>
      </c>
    </row>
    <row r="192" spans="1:8">
      <c r="A192" s="7"/>
      <c r="B192" s="145"/>
      <c r="C192" s="146" t="s">
        <v>54</v>
      </c>
      <c r="D192" s="147"/>
      <c r="E192" s="147"/>
      <c r="F192" s="148"/>
      <c r="G192" s="149"/>
      <c r="H192" s="105"/>
    </row>
    <row r="193" spans="1:13">
      <c r="A193" s="7"/>
      <c r="B193" s="133" t="str">
        <f>IFERROR(INDEX(INSUMOS!A:E,MATCH('ANALISIS DE PRECIO'!$C193,INSUMOS!$B:$B,0),1),"")</f>
        <v/>
      </c>
      <c r="C193" s="134"/>
      <c r="D193" s="135" t="str">
        <f>IF($B193='UNIDADES y TIPOS'!$D$3,INDEX(INSUMOS!$A:$E,MATCH('ANALISIS DE PRECIO'!$C193,INSUMOS!$B:$B,0),3),"No es material")</f>
        <v>No es material</v>
      </c>
      <c r="E193" s="136"/>
      <c r="F193" s="137" t="str">
        <f>IF($B193='UNIDADES y TIPOS'!$D$3,INDEX(INSUMOS!$A:$E,MATCH('ANALISIS DE PRECIO'!$C193,INSUMOS!$B:$B,0),4),"No es material")</f>
        <v>No es material</v>
      </c>
      <c r="G193" s="138" t="str">
        <f>IFERROR(ROUND(E193*F193,2),"")</f>
        <v/>
      </c>
      <c r="H193" s="105"/>
      <c r="K193" s="108"/>
      <c r="L193" s="111"/>
      <c r="M193" s="170"/>
    </row>
    <row r="194" spans="1:8">
      <c r="A194" s="7"/>
      <c r="B194" s="133" t="str">
        <f>IFERROR(INDEX(INSUMOS!A:E,MATCH('ANALISIS DE PRECIO'!$C194,INSUMOS!$B:$B,0),1),"")</f>
        <v/>
      </c>
      <c r="C194" s="134"/>
      <c r="D194" s="135" t="str">
        <f>IF($B194='UNIDADES y TIPOS'!$D$3,INDEX(INSUMOS!$A:$E,MATCH('ANALISIS DE PRECIO'!$C194,INSUMOS!$B:$B,0),3),"No es material")</f>
        <v>No es material</v>
      </c>
      <c r="E194" s="136"/>
      <c r="F194" s="137" t="str">
        <f>IF($B194='UNIDADES y TIPOS'!$D$3,INDEX(INSUMOS!$A:$E,MATCH('ANALISIS DE PRECIO'!$C194,INSUMOS!$B:$B,0),4),"No es material")</f>
        <v>No es material</v>
      </c>
      <c r="G194" s="138" t="str">
        <f t="shared" ref="G194:G197" si="24">IFERROR(ROUND(E194*F194,2),"")</f>
        <v/>
      </c>
      <c r="H194" s="105"/>
    </row>
    <row r="195" spans="1:8">
      <c r="A195" s="7"/>
      <c r="B195" s="133" t="str">
        <f>IFERROR(INDEX(INSUMOS!A:E,MATCH('ANALISIS DE PRECIO'!$C195,INSUMOS!$B:$B,0),1),"")</f>
        <v/>
      </c>
      <c r="C195" s="134"/>
      <c r="D195" s="135" t="str">
        <f>IF($B195='UNIDADES y TIPOS'!$D$3,INDEX(INSUMOS!$A:$E,MATCH('ANALISIS DE PRECIO'!$C195,INSUMOS!$B:$B,0),3),"No es material")</f>
        <v>No es material</v>
      </c>
      <c r="E195" s="136"/>
      <c r="F195" s="137" t="str">
        <f>IF($B195='UNIDADES y TIPOS'!$D$3,INDEX(INSUMOS!$A:$E,MATCH('ANALISIS DE PRECIO'!$C195,INSUMOS!$B:$B,0),4),"No es material")</f>
        <v>No es material</v>
      </c>
      <c r="G195" s="138" t="str">
        <f t="shared" si="24"/>
        <v/>
      </c>
      <c r="H195" s="105"/>
    </row>
    <row r="196" spans="1:13">
      <c r="A196" s="7"/>
      <c r="B196" s="133" t="str">
        <f>IFERROR(INDEX(INSUMOS!A:E,MATCH('ANALISIS DE PRECIO'!$C196,INSUMOS!$B:$B,0),1),"")</f>
        <v/>
      </c>
      <c r="C196" s="134"/>
      <c r="D196" s="135" t="str">
        <f>IF($B196='UNIDADES y TIPOS'!$D$3,INDEX(INSUMOS!$A:$E,MATCH('ANALISIS DE PRECIO'!$C196,INSUMOS!$B:$B,0),3),"No es material")</f>
        <v>No es material</v>
      </c>
      <c r="E196" s="136"/>
      <c r="F196" s="137" t="str">
        <f>IF($B196='UNIDADES y TIPOS'!$D$3,INDEX(INSUMOS!$A:$E,MATCH('ANALISIS DE PRECIO'!$C196,INSUMOS!$B:$B,0),4),"No es material")</f>
        <v>No es material</v>
      </c>
      <c r="G196" s="138" t="str">
        <f t="shared" si="24"/>
        <v/>
      </c>
      <c r="H196" s="105"/>
      <c r="M196" s="170"/>
    </row>
    <row r="197" spans="1:8">
      <c r="A197" s="7"/>
      <c r="B197" s="133" t="str">
        <f>IFERROR(INDEX(INSUMOS!A:E,MATCH('ANALISIS DE PRECIO'!$C197,INSUMOS!$B:$B,0),1),"")</f>
        <v/>
      </c>
      <c r="C197" s="134"/>
      <c r="D197" s="135" t="str">
        <f>IF($B197='UNIDADES y TIPOS'!$D$3,INDEX(INSUMOS!$A:$E,MATCH('ANALISIS DE PRECIO'!$C197,INSUMOS!$B:$B,0),3),"No es material")</f>
        <v>No es material</v>
      </c>
      <c r="E197" s="136"/>
      <c r="F197" s="137" t="str">
        <f>IF($B197='UNIDADES y TIPOS'!$D$3,INDEX(INSUMOS!$A:$E,MATCH('ANALISIS DE PRECIO'!$C197,INSUMOS!$B:$B,0),4),"No es material")</f>
        <v>No es material</v>
      </c>
      <c r="G197" s="138" t="str">
        <f t="shared" si="24"/>
        <v/>
      </c>
      <c r="H197" s="105"/>
    </row>
    <row r="198" spans="1:9">
      <c r="A198" s="7"/>
      <c r="B198" s="139"/>
      <c r="C198" s="140" t="s">
        <v>314</v>
      </c>
      <c r="D198" s="140"/>
      <c r="E198" s="141"/>
      <c r="F198" s="142"/>
      <c r="G198" s="143"/>
      <c r="H198" s="144">
        <f>SUM(G193:G197)</f>
        <v>0</v>
      </c>
      <c r="I198" s="166">
        <f>IFERROR(H198/H204,0)</f>
        <v>0</v>
      </c>
    </row>
    <row r="199" spans="1:8">
      <c r="A199" s="7"/>
      <c r="B199" s="128"/>
      <c r="C199" s="129" t="s">
        <v>315</v>
      </c>
      <c r="D199" s="130"/>
      <c r="E199" s="130"/>
      <c r="F199" s="131"/>
      <c r="G199" s="132"/>
      <c r="H199" s="105"/>
    </row>
    <row r="200" spans="1:8">
      <c r="A200" s="7"/>
      <c r="B200" s="133" t="str">
        <f>IFERROR(INDEX(INSUMOS!A:E,MATCH('ANALISIS DE PRECIO'!$C200,INSUMOS!$B:$B,0),1),"")</f>
        <v/>
      </c>
      <c r="C200" s="134"/>
      <c r="D200" s="135" t="str">
        <f>IF(OR($B200='UNIDADES y TIPOS'!$D$4,'ANALISIS DE PRECIO'!$B200='UNIDADES y TIPOS'!$D$5),INDEX(INSUMOS!$A:$E,MATCH('ANALISIS DE PRECIO'!$C200,INSUMOS!$B:$B,0),3),"No es EQ. ni Otro Rec.")</f>
        <v>No es EQ. ni Otro Rec.</v>
      </c>
      <c r="E200" s="136"/>
      <c r="F200" s="137" t="str">
        <f>IF(OR($B200='UNIDADES y TIPOS'!$D$4,'ANALISIS DE PRECIO'!$B200='UNIDADES y TIPOS'!$D$5),INDEX(INSUMOS!$A:$E,MATCH('ANALISIS DE PRECIO'!$C200,INSUMOS!$B:$B,0),4),"No es EQ. ni Otro Rec.")</f>
        <v>No es EQ. ni Otro Rec.</v>
      </c>
      <c r="G200" s="138" t="str">
        <f>IFERROR(ROUND(E200*F200,2),"")</f>
        <v/>
      </c>
      <c r="H200" s="105"/>
    </row>
    <row r="201" spans="1:8">
      <c r="A201" s="7"/>
      <c r="B201" s="133" t="str">
        <f>IFERROR(INDEX(INSUMOS!A:E,MATCH('ANALISIS DE PRECIO'!$C201,INSUMOS!$B:$B,0),1),"")</f>
        <v/>
      </c>
      <c r="C201" s="134"/>
      <c r="D201" s="135" t="str">
        <f>IF(OR($B201='UNIDADES y TIPOS'!$D$4,'ANALISIS DE PRECIO'!$B201='UNIDADES y TIPOS'!$D$5),INDEX(INSUMOS!$A:$E,MATCH('ANALISIS DE PRECIO'!$C201,INSUMOS!$B:$B,0),3),"No es EQ. ni Otro Rec.")</f>
        <v>No es EQ. ni Otro Rec.</v>
      </c>
      <c r="E201" s="136"/>
      <c r="F201" s="137" t="str">
        <f>IF(OR($B201='UNIDADES y TIPOS'!$D$4,'ANALISIS DE PRECIO'!$B201='UNIDADES y TIPOS'!$D$5),INDEX(INSUMOS!$A:$E,MATCH('ANALISIS DE PRECIO'!$C201,INSUMOS!$B:$B,0),4),"No es EQ. ni Otro Rec.")</f>
        <v>No es EQ. ni Otro Rec.</v>
      </c>
      <c r="G201" s="138" t="str">
        <f t="shared" ref="G201:G202" si="25">IFERROR(ROUND(E201*F201,2),"")</f>
        <v/>
      </c>
      <c r="H201" s="105"/>
    </row>
    <row r="202" spans="1:8">
      <c r="A202" s="7"/>
      <c r="B202" s="133" t="str">
        <f>IFERROR(INDEX(INSUMOS!A:E,MATCH('ANALISIS DE PRECIO'!$C202,INSUMOS!$B:$B,0),1),"")</f>
        <v/>
      </c>
      <c r="C202" s="134"/>
      <c r="D202" s="135" t="str">
        <f>IF(OR($B202='UNIDADES y TIPOS'!$D$4,'ANALISIS DE PRECIO'!$B202='UNIDADES y TIPOS'!$D$5),INDEX(INSUMOS!$A:$E,MATCH('ANALISIS DE PRECIO'!$C202,INSUMOS!$B:$B,0),3),"No es EQ. ni Otro Rec.")</f>
        <v>No es EQ. ni Otro Rec.</v>
      </c>
      <c r="E202" s="136"/>
      <c r="F202" s="137" t="str">
        <f>IF(OR($B202='UNIDADES y TIPOS'!$D$4,'ANALISIS DE PRECIO'!$B202='UNIDADES y TIPOS'!$D$5),INDEX(INSUMOS!$A:$E,MATCH('ANALISIS DE PRECIO'!$C202,INSUMOS!$B:$B,0),4),"No es EQ. ni Otro Rec.")</f>
        <v>No es EQ. ni Otro Rec.</v>
      </c>
      <c r="G202" s="138" t="str">
        <f t="shared" si="25"/>
        <v/>
      </c>
      <c r="H202" s="105"/>
    </row>
    <row r="203" ht="15.75" spans="2:9">
      <c r="B203" s="139"/>
      <c r="C203" s="140" t="s">
        <v>316</v>
      </c>
      <c r="D203" s="140"/>
      <c r="E203" s="141"/>
      <c r="F203" s="142"/>
      <c r="G203" s="143"/>
      <c r="H203" s="144">
        <f>SUM(G200:G202)</f>
        <v>0</v>
      </c>
      <c r="I203" s="166">
        <f>IFERROR(H203/H204,0)</f>
        <v>0</v>
      </c>
    </row>
    <row r="204" ht="15.75" spans="2:8">
      <c r="B204" s="105"/>
      <c r="C204" s="105"/>
      <c r="D204" s="150"/>
      <c r="E204" s="150"/>
      <c r="F204" s="151" t="s">
        <v>317</v>
      </c>
      <c r="G204" s="152"/>
      <c r="H204" s="153">
        <f>SUM(H191,H198,H203)</f>
        <v>0</v>
      </c>
    </row>
    <row r="205" ht="15.75" spans="6:8">
      <c r="F205" s="154" t="s">
        <v>318</v>
      </c>
      <c r="G205" s="155"/>
      <c r="H205" s="156">
        <f>'Coeficiente de Pase'!$C$13</f>
        <v>1</v>
      </c>
    </row>
    <row r="206" ht="15.75" spans="6:8">
      <c r="F206" s="157" t="str">
        <f>CONCATENATE("PRECIO UNITARIO ","(","$","/",D186,")")</f>
        <v>PRECIO UNITARIO ($/m²)</v>
      </c>
      <c r="G206" s="158"/>
      <c r="H206" s="159">
        <f>H204*H205</f>
        <v>0</v>
      </c>
    </row>
    <row r="208" spans="2:9">
      <c r="B208" s="160">
        <v>5.2</v>
      </c>
      <c r="C208" s="161" t="str">
        <f>IFERROR(INDEX(COMPUTO!$A:$D,MATCH('ANALISIS DE PRECIO'!$B208,COMPUTO!$A:$A,0),2),"")</f>
        <v>Puertas de emergencia</v>
      </c>
      <c r="D208" s="160" t="str">
        <f>IFERROR(INDEX(COMPUTO!$A:$D,MATCH('ANALISIS DE PRECIO'!$B208,COMPUTO!$A:$A,0),3),"")</f>
        <v>Ud.</v>
      </c>
      <c r="E208" s="160">
        <f>IFERROR(INDEX(COMPUTO!$A:$D,MATCH('ANALISIS DE PRECIO'!$B208,COMPUTO!$A:$A,0),4),"")</f>
        <v>0</v>
      </c>
      <c r="F208" s="167">
        <f>ROUND(H228,2)</f>
        <v>0</v>
      </c>
      <c r="G208" s="163"/>
      <c r="H208" s="106"/>
      <c r="I208" s="52"/>
    </row>
    <row r="209" spans="2:8">
      <c r="B209" s="128"/>
      <c r="C209" s="129" t="s">
        <v>52</v>
      </c>
      <c r="D209" s="130"/>
      <c r="E209" s="130"/>
      <c r="F209" s="131"/>
      <c r="G209" s="132"/>
      <c r="H209" s="105"/>
    </row>
    <row r="210" spans="2:8">
      <c r="B210" s="133" t="str">
        <f>IFERROR(INDEX(INSUMOS!A:E,MATCH('ANALISIS DE PRECIO'!$C210,INSUMOS!$B:$B,0),1),"")</f>
        <v/>
      </c>
      <c r="C210" s="134"/>
      <c r="D210" s="135" t="str">
        <f>IF($B210='UNIDADES y TIPOS'!$D$2,INDEX(INSUMOS!$A:$E,MATCH('ANALISIS DE PRECIO'!$C210,INSUMOS!$B:$B,0),3),"No es mano de obra")</f>
        <v>No es mano de obra</v>
      </c>
      <c r="E210" s="136"/>
      <c r="F210" s="137" t="str">
        <f>IF($B210='UNIDADES y TIPOS'!$D$2,INDEX(INSUMOS!$A:$E,MATCH('ANALISIS DE PRECIO'!$C210,INSUMOS!$B:$B,0),4),"No es mano de obra")</f>
        <v>No es mano de obra</v>
      </c>
      <c r="G210" s="138" t="str">
        <f>IFERROR(ROUND(E210*F210,2),"")</f>
        <v/>
      </c>
      <c r="H210" s="105"/>
    </row>
    <row r="211" spans="2:8">
      <c r="B211" s="133" t="str">
        <f>IFERROR(INDEX(INSUMOS!A:E,MATCH('ANALISIS DE PRECIO'!$C211,INSUMOS!$B:$B,0),1),"")</f>
        <v/>
      </c>
      <c r="C211" s="134"/>
      <c r="D211" s="135" t="str">
        <f>IF($B211='UNIDADES y TIPOS'!$D$2,INDEX(INSUMOS!$A:$E,MATCH('ANALISIS DE PRECIO'!$C211,INSUMOS!$B:$B,0),3),"No es mano de obra")</f>
        <v>No es mano de obra</v>
      </c>
      <c r="E211" s="136"/>
      <c r="F211" s="137" t="str">
        <f>IF($B211='UNIDADES y TIPOS'!$D$2,INDEX(INSUMOS!$A:$E,MATCH('ANALISIS DE PRECIO'!$C211,INSUMOS!$B:$B,0),4),"No es mano de obra")</f>
        <v>No es mano de obra</v>
      </c>
      <c r="G211" s="138" t="str">
        <f t="shared" ref="G211:G212" si="26">IFERROR(ROUND(E211*F211,2),"")</f>
        <v/>
      </c>
      <c r="H211" s="105"/>
    </row>
    <row r="212" spans="2:8">
      <c r="B212" s="133" t="str">
        <f>IFERROR(INDEX(INSUMOS!A:E,MATCH('ANALISIS DE PRECIO'!$C212,INSUMOS!$B:$B,0),1),"")</f>
        <v/>
      </c>
      <c r="C212" s="134"/>
      <c r="D212" s="135" t="str">
        <f>IF($B212='UNIDADES y TIPOS'!$D$2,INDEX(INSUMOS!$A:$E,MATCH('ANALISIS DE PRECIO'!$C212,INSUMOS!$B:$B,0),3),"No es mano de obra")</f>
        <v>No es mano de obra</v>
      </c>
      <c r="E212" s="136"/>
      <c r="F212" s="137" t="str">
        <f>IF($B212='UNIDADES y TIPOS'!$D$2,INDEX(INSUMOS!$A:$E,MATCH('ANALISIS DE PRECIO'!$C212,INSUMOS!$B:$B,0),4),"No es mano de obra")</f>
        <v>No es mano de obra</v>
      </c>
      <c r="G212" s="138" t="str">
        <f t="shared" si="26"/>
        <v/>
      </c>
      <c r="H212" s="105"/>
    </row>
    <row r="213" spans="2:9">
      <c r="B213" s="139"/>
      <c r="C213" s="140" t="s">
        <v>313</v>
      </c>
      <c r="D213" s="140"/>
      <c r="E213" s="141"/>
      <c r="F213" s="142"/>
      <c r="G213" s="143"/>
      <c r="H213" s="144">
        <f>SUM(G210:G212)</f>
        <v>0</v>
      </c>
      <c r="I213" s="166">
        <f>IFERROR(H213/H226,0)</f>
        <v>0</v>
      </c>
    </row>
    <row r="214" spans="2:8">
      <c r="B214" s="145"/>
      <c r="C214" s="146" t="s">
        <v>54</v>
      </c>
      <c r="D214" s="147"/>
      <c r="E214" s="147"/>
      <c r="F214" s="148"/>
      <c r="G214" s="149"/>
      <c r="H214" s="105"/>
    </row>
    <row r="215" spans="2:8">
      <c r="B215" s="133" t="str">
        <f>IFERROR(INDEX(INSUMOS!A:E,MATCH('ANALISIS DE PRECIO'!$C215,INSUMOS!$B:$B,0),1),"")</f>
        <v/>
      </c>
      <c r="C215" s="134"/>
      <c r="D215" s="135" t="str">
        <f>IF($B215='UNIDADES y TIPOS'!$D$3,INDEX(INSUMOS!$A:$E,MATCH('ANALISIS DE PRECIO'!$C215,INSUMOS!$B:$B,0),3),"No es material")</f>
        <v>No es material</v>
      </c>
      <c r="E215" s="136"/>
      <c r="F215" s="137" t="str">
        <f>IF($B215='UNIDADES y TIPOS'!$D$3,INDEX(INSUMOS!$A:$E,MATCH('ANALISIS DE PRECIO'!$C215,INSUMOS!$B:$B,0),4),"No es material")</f>
        <v>No es material</v>
      </c>
      <c r="G215" s="138" t="str">
        <f>IFERROR(ROUND(E215*F215,2),"")</f>
        <v/>
      </c>
      <c r="H215" s="105"/>
    </row>
    <row r="216" spans="2:8">
      <c r="B216" s="133" t="str">
        <f>IFERROR(INDEX(INSUMOS!A:E,MATCH('ANALISIS DE PRECIO'!$C216,INSUMOS!$B:$B,0),1),"")</f>
        <v/>
      </c>
      <c r="C216" s="134"/>
      <c r="D216" s="135" t="str">
        <f>IF($B216='UNIDADES y TIPOS'!$D$3,INDEX(INSUMOS!$A:$E,MATCH('ANALISIS DE PRECIO'!$C216,INSUMOS!$B:$B,0),3),"No es material")</f>
        <v>No es material</v>
      </c>
      <c r="E216" s="136"/>
      <c r="F216" s="137" t="str">
        <f>IF($B216='UNIDADES y TIPOS'!$D$3,INDEX(INSUMOS!$A:$E,MATCH('ANALISIS DE PRECIO'!$C216,INSUMOS!$B:$B,0),4),"No es material")</f>
        <v>No es material</v>
      </c>
      <c r="G216" s="138" t="str">
        <f t="shared" ref="G216:G219" si="27">IFERROR(ROUND(E216*F216,2),"")</f>
        <v/>
      </c>
      <c r="H216" s="105"/>
    </row>
    <row r="217" spans="2:8">
      <c r="B217" s="133" t="str">
        <f>IFERROR(INDEX(INSUMOS!A:E,MATCH('ANALISIS DE PRECIO'!$C217,INSUMOS!$B:$B,0),1),"")</f>
        <v/>
      </c>
      <c r="C217" s="134"/>
      <c r="D217" s="135" t="str">
        <f>IF($B217='UNIDADES y TIPOS'!$D$3,INDEX(INSUMOS!$A:$E,MATCH('ANALISIS DE PRECIO'!$C217,INSUMOS!$B:$B,0),3),"No es material")</f>
        <v>No es material</v>
      </c>
      <c r="E217" s="136"/>
      <c r="F217" s="137" t="str">
        <f>IF($B217='UNIDADES y TIPOS'!$D$3,INDEX(INSUMOS!$A:$E,MATCH('ANALISIS DE PRECIO'!$C217,INSUMOS!$B:$B,0),4),"No es material")</f>
        <v>No es material</v>
      </c>
      <c r="G217" s="138" t="str">
        <f t="shared" si="27"/>
        <v/>
      </c>
      <c r="H217" s="105"/>
    </row>
    <row r="218" spans="2:8">
      <c r="B218" s="133" t="str">
        <f>IFERROR(INDEX(INSUMOS!A:E,MATCH('ANALISIS DE PRECIO'!$C218,INSUMOS!$B:$B,0),1),"")</f>
        <v/>
      </c>
      <c r="C218" s="134"/>
      <c r="D218" s="135" t="str">
        <f>IF($B218='UNIDADES y TIPOS'!$D$3,INDEX(INSUMOS!$A:$E,MATCH('ANALISIS DE PRECIO'!$C218,INSUMOS!$B:$B,0),3),"No es material")</f>
        <v>No es material</v>
      </c>
      <c r="E218" s="136"/>
      <c r="F218" s="137" t="str">
        <f>IF($B218='UNIDADES y TIPOS'!$D$3,INDEX(INSUMOS!$A:$E,MATCH('ANALISIS DE PRECIO'!$C218,INSUMOS!$B:$B,0),4),"No es material")</f>
        <v>No es material</v>
      </c>
      <c r="G218" s="138" t="str">
        <f t="shared" si="27"/>
        <v/>
      </c>
      <c r="H218" s="105"/>
    </row>
    <row r="219" spans="2:8">
      <c r="B219" s="133" t="str">
        <f>IFERROR(INDEX(INSUMOS!A:E,MATCH('ANALISIS DE PRECIO'!$C219,INSUMOS!$B:$B,0),1),"")</f>
        <v/>
      </c>
      <c r="C219" s="134"/>
      <c r="D219" s="135" t="str">
        <f>IF($B219='UNIDADES y TIPOS'!$D$3,INDEX(INSUMOS!$A:$E,MATCH('ANALISIS DE PRECIO'!$C219,INSUMOS!$B:$B,0),3),"No es material")</f>
        <v>No es material</v>
      </c>
      <c r="E219" s="136"/>
      <c r="F219" s="137" t="str">
        <f>IF($B219='UNIDADES y TIPOS'!$D$3,INDEX(INSUMOS!$A:$E,MATCH('ANALISIS DE PRECIO'!$C219,INSUMOS!$B:$B,0),4),"No es material")</f>
        <v>No es material</v>
      </c>
      <c r="G219" s="138" t="str">
        <f t="shared" si="27"/>
        <v/>
      </c>
      <c r="H219" s="105"/>
    </row>
    <row r="220" spans="2:9">
      <c r="B220" s="139"/>
      <c r="C220" s="140" t="s">
        <v>314</v>
      </c>
      <c r="D220" s="140"/>
      <c r="E220" s="141"/>
      <c r="F220" s="142"/>
      <c r="G220" s="143"/>
      <c r="H220" s="144">
        <f>SUM(G215:G219)</f>
        <v>0</v>
      </c>
      <c r="I220" s="166">
        <f>IFERROR(H220/H226,0)</f>
        <v>0</v>
      </c>
    </row>
    <row r="221" spans="2:8">
      <c r="B221" s="128"/>
      <c r="C221" s="129" t="s">
        <v>315</v>
      </c>
      <c r="D221" s="130"/>
      <c r="E221" s="130"/>
      <c r="F221" s="131"/>
      <c r="G221" s="132"/>
      <c r="H221" s="105"/>
    </row>
    <row r="222" spans="2:8">
      <c r="B222" s="133" t="str">
        <f>IFERROR(INDEX(INSUMOS!A:E,MATCH('ANALISIS DE PRECIO'!$C222,INSUMOS!$B:$B,0),1),"")</f>
        <v/>
      </c>
      <c r="C222" s="134"/>
      <c r="D222" s="135" t="str">
        <f>IF(OR($B222='UNIDADES y TIPOS'!$D$4,'ANALISIS DE PRECIO'!$B222='UNIDADES y TIPOS'!$D$5),INDEX(INSUMOS!$A:$E,MATCH('ANALISIS DE PRECIO'!$C222,INSUMOS!$B:$B,0),3),"No es EQ. ni Otro Rec.")</f>
        <v>No es EQ. ni Otro Rec.</v>
      </c>
      <c r="E222" s="136"/>
      <c r="F222" s="137" t="str">
        <f>IF(OR($B222='UNIDADES y TIPOS'!$D$4,'ANALISIS DE PRECIO'!$B222='UNIDADES y TIPOS'!$D$5),INDEX(INSUMOS!$A:$E,MATCH('ANALISIS DE PRECIO'!$C222,INSUMOS!$B:$B,0),4),"No es EQ. ni Otro Rec.")</f>
        <v>No es EQ. ni Otro Rec.</v>
      </c>
      <c r="G222" s="138" t="str">
        <f>IFERROR(ROUND(E222*F222,2),"")</f>
        <v/>
      </c>
      <c r="H222" s="105"/>
    </row>
    <row r="223" spans="2:8">
      <c r="B223" s="133" t="str">
        <f>IFERROR(INDEX(INSUMOS!A:E,MATCH('ANALISIS DE PRECIO'!$C223,INSUMOS!$B:$B,0),1),"")</f>
        <v/>
      </c>
      <c r="C223" s="134"/>
      <c r="D223" s="135" t="str">
        <f>IF(OR($B223='UNIDADES y TIPOS'!$D$4,'ANALISIS DE PRECIO'!$B223='UNIDADES y TIPOS'!$D$5),INDEX(INSUMOS!$A:$E,MATCH('ANALISIS DE PRECIO'!$C223,INSUMOS!$B:$B,0),3),"No es EQ. ni Otro Rec.")</f>
        <v>No es EQ. ni Otro Rec.</v>
      </c>
      <c r="E223" s="136"/>
      <c r="F223" s="137" t="str">
        <f>IF(OR($B223='UNIDADES y TIPOS'!$D$4,'ANALISIS DE PRECIO'!$B223='UNIDADES y TIPOS'!$D$5),INDEX(INSUMOS!$A:$E,MATCH('ANALISIS DE PRECIO'!$C223,INSUMOS!$B:$B,0),4),"No es EQ. ni Otro Rec.")</f>
        <v>No es EQ. ni Otro Rec.</v>
      </c>
      <c r="G223" s="138" t="str">
        <f t="shared" ref="G223:G224" si="28">IFERROR(ROUND(E223*F223,2),"")</f>
        <v/>
      </c>
      <c r="H223" s="105"/>
    </row>
    <row r="224" spans="2:8">
      <c r="B224" s="133" t="str">
        <f>IFERROR(INDEX(INSUMOS!A:E,MATCH('ANALISIS DE PRECIO'!$C224,INSUMOS!$B:$B,0),1),"")</f>
        <v/>
      </c>
      <c r="C224" s="134"/>
      <c r="D224" s="135" t="str">
        <f>IF(OR($B224='UNIDADES y TIPOS'!$D$4,'ANALISIS DE PRECIO'!$B224='UNIDADES y TIPOS'!$D$5),INDEX(INSUMOS!$A:$E,MATCH('ANALISIS DE PRECIO'!$C224,INSUMOS!$B:$B,0),3),"No es EQ. ni Otro Rec.")</f>
        <v>No es EQ. ni Otro Rec.</v>
      </c>
      <c r="E224" s="136"/>
      <c r="F224" s="137" t="str">
        <f>IF(OR($B224='UNIDADES y TIPOS'!$D$4,'ANALISIS DE PRECIO'!$B224='UNIDADES y TIPOS'!$D$5),INDEX(INSUMOS!$A:$E,MATCH('ANALISIS DE PRECIO'!$C224,INSUMOS!$B:$B,0),4),"No es EQ. ni Otro Rec.")</f>
        <v>No es EQ. ni Otro Rec.</v>
      </c>
      <c r="G224" s="138" t="str">
        <f t="shared" si="28"/>
        <v/>
      </c>
      <c r="H224" s="105"/>
    </row>
    <row r="225" ht="15.75" spans="2:9">
      <c r="B225" s="139"/>
      <c r="C225" s="140" t="s">
        <v>316</v>
      </c>
      <c r="D225" s="140"/>
      <c r="E225" s="141"/>
      <c r="F225" s="142"/>
      <c r="G225" s="143"/>
      <c r="H225" s="144">
        <f>SUM(G222:G224)</f>
        <v>0</v>
      </c>
      <c r="I225" s="166">
        <f>IFERROR(H225/H226,0)</f>
        <v>0</v>
      </c>
    </row>
    <row r="226" ht="15.75" spans="2:8">
      <c r="B226" s="105"/>
      <c r="C226" s="105"/>
      <c r="D226" s="150"/>
      <c r="E226" s="150"/>
      <c r="F226" s="151" t="s">
        <v>317</v>
      </c>
      <c r="G226" s="152"/>
      <c r="H226" s="153">
        <f>SUM(H213,H220,H225)</f>
        <v>0</v>
      </c>
    </row>
    <row r="227" ht="15.75" spans="6:8">
      <c r="F227" s="154" t="s">
        <v>318</v>
      </c>
      <c r="G227" s="155"/>
      <c r="H227" s="156">
        <f>'Coeficiente de Pase'!$C$13</f>
        <v>1</v>
      </c>
    </row>
    <row r="228" ht="15.75" spans="6:8">
      <c r="F228" s="157" t="str">
        <f>CONCATENATE("PRECIO UNITARIO ","(","$","/",D208,")")</f>
        <v>PRECIO UNITARIO ($/Ud.)</v>
      </c>
      <c r="G228" s="158"/>
      <c r="H228" s="159">
        <f>H226*H227</f>
        <v>0</v>
      </c>
    </row>
    <row r="229" ht="15.75" spans="4:9">
      <c r="D229"/>
      <c r="E229"/>
      <c r="I229"/>
    </row>
    <row r="230" ht="15.75" spans="1:8">
      <c r="A230" s="118">
        <v>6</v>
      </c>
      <c r="B230" s="119"/>
      <c r="C230" s="120" t="str">
        <f>IFERROR(INDEX(COMPUTO!$A:$D,MATCH('ANALISIS DE PRECIO'!$A230,COMPUTO!$A:$A,0),2),"")</f>
        <v>PINTURAS</v>
      </c>
      <c r="D230" s="121"/>
      <c r="E230" s="121"/>
      <c r="F230" s="119"/>
      <c r="G230" s="119"/>
      <c r="H230" s="122"/>
    </row>
    <row r="231" ht="25.5" spans="1:9">
      <c r="A231" s="123"/>
      <c r="B231" s="124">
        <v>6.1</v>
      </c>
      <c r="C231" s="125" t="str">
        <f>IFERROR(INDEX(COMPUTO!$A:$D,MATCH('ANALISIS DE PRECIO'!$B231,COMPUTO!$A:$A,0),2),"")</f>
        <v>Al latex para muros interiores, tabiques y cielorrasos</v>
      </c>
      <c r="D231" s="124" t="str">
        <f>IFERROR(INDEX(COMPUTO!$A:$D,MATCH('ANALISIS DE PRECIO'!$B231,COMPUTO!$A:$A,0),3),"")</f>
        <v>m²</v>
      </c>
      <c r="E231" s="124">
        <f>IFERROR(INDEX(COMPUTO!$A:$D,MATCH('ANALISIS DE PRECIO'!$B231,COMPUTO!$A:$A,0),4),"")</f>
        <v>0</v>
      </c>
      <c r="F231" s="126">
        <f>ROUND(H251,2)</f>
        <v>0</v>
      </c>
      <c r="G231" s="127"/>
      <c r="H231" s="106"/>
      <c r="I231" s="52"/>
    </row>
    <row r="232" spans="1:8">
      <c r="A232" s="7"/>
      <c r="B232" s="128"/>
      <c r="C232" s="129" t="s">
        <v>52</v>
      </c>
      <c r="D232" s="130"/>
      <c r="E232" s="130"/>
      <c r="F232" s="131"/>
      <c r="G232" s="132"/>
      <c r="H232" s="105"/>
    </row>
    <row r="233" spans="1:8">
      <c r="A233" s="7"/>
      <c r="B233" s="133" t="str">
        <f>IFERROR(INDEX(INSUMOS!A:E,MATCH('ANALISIS DE PRECIO'!$C233,INSUMOS!$B:$B,0),1),"")</f>
        <v/>
      </c>
      <c r="C233" s="134"/>
      <c r="D233" s="135" t="str">
        <f>IF($B233='UNIDADES y TIPOS'!$D$2,INDEX(INSUMOS!$A:$E,MATCH('ANALISIS DE PRECIO'!$C233,INSUMOS!$B:$B,0),3),"No es mano de obra")</f>
        <v>No es mano de obra</v>
      </c>
      <c r="E233" s="136"/>
      <c r="F233" s="137" t="str">
        <f>IF($B233='UNIDADES y TIPOS'!$D$2,INDEX(INSUMOS!$A:$E,MATCH('ANALISIS DE PRECIO'!$C233,INSUMOS!$B:$B,0),4),"No es mano de obra")</f>
        <v>No es mano de obra</v>
      </c>
      <c r="G233" s="138" t="str">
        <f>IFERROR(ROUND(E233*F233,2),"")</f>
        <v/>
      </c>
      <c r="H233" s="105"/>
    </row>
    <row r="234" spans="1:8">
      <c r="A234" s="7"/>
      <c r="B234" s="133" t="str">
        <f>IFERROR(INDEX(INSUMOS!A:E,MATCH('ANALISIS DE PRECIO'!$C234,INSUMOS!$B:$B,0),1),"")</f>
        <v/>
      </c>
      <c r="C234" s="134"/>
      <c r="D234" s="135" t="str">
        <f>IF($B234='UNIDADES y TIPOS'!$D$2,INDEX(INSUMOS!$A:$E,MATCH('ANALISIS DE PRECIO'!$C234,INSUMOS!$B:$B,0),3),"No es mano de obra")</f>
        <v>No es mano de obra</v>
      </c>
      <c r="E234" s="136"/>
      <c r="F234" s="137" t="str">
        <f>IF($B234='UNIDADES y TIPOS'!$D$2,INDEX(INSUMOS!$A:$E,MATCH('ANALISIS DE PRECIO'!$C234,INSUMOS!$B:$B,0),4),"No es mano de obra")</f>
        <v>No es mano de obra</v>
      </c>
      <c r="G234" s="138" t="str">
        <f t="shared" ref="G234:G235" si="29">IFERROR(ROUND(E234*F234,2),"")</f>
        <v/>
      </c>
      <c r="H234" s="105"/>
    </row>
    <row r="235" spans="1:8">
      <c r="A235" s="7"/>
      <c r="B235" s="133" t="str">
        <f>IFERROR(INDEX(INSUMOS!A:E,MATCH('ANALISIS DE PRECIO'!$C235,INSUMOS!$B:$B,0),1),"")</f>
        <v/>
      </c>
      <c r="C235" s="134"/>
      <c r="D235" s="135" t="str">
        <f>IF($B235='UNIDADES y TIPOS'!$D$2,INDEX(INSUMOS!$A:$E,MATCH('ANALISIS DE PRECIO'!$C235,INSUMOS!$B:$B,0),3),"No es mano de obra")</f>
        <v>No es mano de obra</v>
      </c>
      <c r="E235" s="136"/>
      <c r="F235" s="137" t="str">
        <f>IF($B235='UNIDADES y TIPOS'!$D$2,INDEX(INSUMOS!$A:$E,MATCH('ANALISIS DE PRECIO'!$C235,INSUMOS!$B:$B,0),4),"No es mano de obra")</f>
        <v>No es mano de obra</v>
      </c>
      <c r="G235" s="138" t="str">
        <f t="shared" si="29"/>
        <v/>
      </c>
      <c r="H235" s="105"/>
    </row>
    <row r="236" spans="1:9">
      <c r="A236" s="7"/>
      <c r="B236" s="139"/>
      <c r="C236" s="140" t="s">
        <v>313</v>
      </c>
      <c r="D236" s="140"/>
      <c r="E236" s="141"/>
      <c r="F236" s="142"/>
      <c r="G236" s="143"/>
      <c r="H236" s="144">
        <f>SUM(G233:G235)</f>
        <v>0</v>
      </c>
      <c r="I236" s="166">
        <f>IFERROR(H236/H249,0)</f>
        <v>0</v>
      </c>
    </row>
    <row r="237" spans="1:8">
      <c r="A237" s="7"/>
      <c r="B237" s="145"/>
      <c r="C237" s="146" t="s">
        <v>54</v>
      </c>
      <c r="D237" s="147"/>
      <c r="E237" s="147"/>
      <c r="F237" s="148"/>
      <c r="G237" s="149"/>
      <c r="H237" s="105"/>
    </row>
    <row r="238" spans="1:11">
      <c r="A238" s="7"/>
      <c r="B238" s="133" t="str">
        <f>IFERROR(INDEX(INSUMOS!A:E,MATCH('ANALISIS DE PRECIO'!$C238,INSUMOS!$B:$B,0),1),"")</f>
        <v/>
      </c>
      <c r="C238" s="134"/>
      <c r="D238" s="135" t="str">
        <f>IF($B238='UNIDADES y TIPOS'!$D$3,INDEX(INSUMOS!$A:$E,MATCH('ANALISIS DE PRECIO'!$C238,INSUMOS!$B:$B,0),3),"No es material")</f>
        <v>No es material</v>
      </c>
      <c r="E238" s="136"/>
      <c r="F238" s="137" t="str">
        <f>IF($B238='UNIDADES y TIPOS'!$D$3,INDEX(INSUMOS!$A:$E,MATCH('ANALISIS DE PRECIO'!$C238,INSUMOS!$B:$B,0),4),"No es material")</f>
        <v>No es material</v>
      </c>
      <c r="G238" s="138" t="str">
        <f>IFERROR(ROUND(E238*F238,2),"")</f>
        <v/>
      </c>
      <c r="H238" s="105"/>
      <c r="K238" s="174"/>
    </row>
    <row r="239" spans="1:8">
      <c r="A239" s="7"/>
      <c r="B239" s="133" t="str">
        <f>IFERROR(INDEX(INSUMOS!A:E,MATCH('ANALISIS DE PRECIO'!$C239,INSUMOS!$B:$B,0),1),"")</f>
        <v/>
      </c>
      <c r="C239" s="134"/>
      <c r="D239" s="135" t="str">
        <f>IF($B239='UNIDADES y TIPOS'!$D$3,INDEX(INSUMOS!$A:$E,MATCH('ANALISIS DE PRECIO'!$C239,INSUMOS!$B:$B,0),3),"No es material")</f>
        <v>No es material</v>
      </c>
      <c r="E239" s="136"/>
      <c r="F239" s="137" t="str">
        <f>IF($B239='UNIDADES y TIPOS'!$D$3,INDEX(INSUMOS!$A:$E,MATCH('ANALISIS DE PRECIO'!$C239,INSUMOS!$B:$B,0),4),"No es material")</f>
        <v>No es material</v>
      </c>
      <c r="G239" s="138" t="str">
        <f t="shared" ref="G239:G242" si="30">IFERROR(ROUND(E239*F239,2),"")</f>
        <v/>
      </c>
      <c r="H239" s="105"/>
    </row>
    <row r="240" spans="1:8">
      <c r="A240" s="7"/>
      <c r="B240" s="133" t="str">
        <f>IFERROR(INDEX(INSUMOS!A:E,MATCH('ANALISIS DE PRECIO'!$C240,INSUMOS!$B:$B,0),1),"")</f>
        <v/>
      </c>
      <c r="C240" s="134"/>
      <c r="D240" s="135" t="str">
        <f>IF($B240='UNIDADES y TIPOS'!$D$3,INDEX(INSUMOS!$A:$E,MATCH('ANALISIS DE PRECIO'!$C240,INSUMOS!$B:$B,0),3),"No es material")</f>
        <v>No es material</v>
      </c>
      <c r="E240" s="136"/>
      <c r="F240" s="137" t="str">
        <f>IF($B240='UNIDADES y TIPOS'!$D$3,INDEX(INSUMOS!$A:$E,MATCH('ANALISIS DE PRECIO'!$C240,INSUMOS!$B:$B,0),4),"No es material")</f>
        <v>No es material</v>
      </c>
      <c r="G240" s="138" t="str">
        <f t="shared" si="30"/>
        <v/>
      </c>
      <c r="H240" s="105"/>
    </row>
    <row r="241" spans="1:8">
      <c r="A241" s="7"/>
      <c r="B241" s="133" t="str">
        <f>IFERROR(INDEX(INSUMOS!A:E,MATCH('ANALISIS DE PRECIO'!$C241,INSUMOS!$B:$B,0),1),"")</f>
        <v/>
      </c>
      <c r="C241" s="134"/>
      <c r="D241" s="135" t="str">
        <f>IF($B241='UNIDADES y TIPOS'!$D$3,INDEX(INSUMOS!$A:$E,MATCH('ANALISIS DE PRECIO'!$C241,INSUMOS!$B:$B,0),3),"No es material")</f>
        <v>No es material</v>
      </c>
      <c r="E241" s="136"/>
      <c r="F241" s="137" t="str">
        <f>IF($B241='UNIDADES y TIPOS'!$D$3,INDEX(INSUMOS!$A:$E,MATCH('ANALISIS DE PRECIO'!$C241,INSUMOS!$B:$B,0),4),"No es material")</f>
        <v>No es material</v>
      </c>
      <c r="G241" s="138" t="str">
        <f t="shared" si="30"/>
        <v/>
      </c>
      <c r="H241" s="105"/>
    </row>
    <row r="242" spans="1:8">
      <c r="A242" s="7"/>
      <c r="B242" s="133" t="str">
        <f>IFERROR(INDEX(INSUMOS!A:E,MATCH('ANALISIS DE PRECIO'!$C242,INSUMOS!$B:$B,0),1),"")</f>
        <v/>
      </c>
      <c r="C242" s="134"/>
      <c r="D242" s="135" t="str">
        <f>IF($B242='UNIDADES y TIPOS'!$D$3,INDEX(INSUMOS!$A:$E,MATCH('ANALISIS DE PRECIO'!$C242,INSUMOS!$B:$B,0),3),"No es material")</f>
        <v>No es material</v>
      </c>
      <c r="E242" s="136"/>
      <c r="F242" s="137" t="str">
        <f>IF($B242='UNIDADES y TIPOS'!$D$3,INDEX(INSUMOS!$A:$E,MATCH('ANALISIS DE PRECIO'!$C242,INSUMOS!$B:$B,0),4),"No es material")</f>
        <v>No es material</v>
      </c>
      <c r="G242" s="138" t="str">
        <f t="shared" si="30"/>
        <v/>
      </c>
      <c r="H242" s="105"/>
    </row>
    <row r="243" spans="1:9">
      <c r="A243" s="7"/>
      <c r="B243" s="139"/>
      <c r="C243" s="140" t="s">
        <v>314</v>
      </c>
      <c r="D243" s="140"/>
      <c r="E243" s="141"/>
      <c r="F243" s="142"/>
      <c r="G243" s="143"/>
      <c r="H243" s="144">
        <f>SUM(G238:G242)</f>
        <v>0</v>
      </c>
      <c r="I243" s="166">
        <f>IFERROR(H243/H249,0)</f>
        <v>0</v>
      </c>
    </row>
    <row r="244" spans="1:8">
      <c r="A244" s="7"/>
      <c r="B244" s="128"/>
      <c r="C244" s="129" t="s">
        <v>315</v>
      </c>
      <c r="D244" s="130"/>
      <c r="E244" s="130"/>
      <c r="F244" s="131"/>
      <c r="G244" s="132"/>
      <c r="H244" s="105"/>
    </row>
    <row r="245" spans="1:8">
      <c r="A245" s="7"/>
      <c r="B245" s="133" t="str">
        <f>IFERROR(INDEX(INSUMOS!A:E,MATCH('ANALISIS DE PRECIO'!$C245,INSUMOS!$B:$B,0),1),"")</f>
        <v/>
      </c>
      <c r="C245" s="134"/>
      <c r="D245" s="135" t="str">
        <f>IF(OR($B245='UNIDADES y TIPOS'!$D$4,'ANALISIS DE PRECIO'!$B245='UNIDADES y TIPOS'!$D$5),INDEX(INSUMOS!$A:$E,MATCH('ANALISIS DE PRECIO'!$C245,INSUMOS!$B:$B,0),3),"No es EQ. ni Otro Rec.")</f>
        <v>No es EQ. ni Otro Rec.</v>
      </c>
      <c r="E245" s="136"/>
      <c r="F245" s="137" t="str">
        <f>IF(OR($B245='UNIDADES y TIPOS'!$D$4,'ANALISIS DE PRECIO'!$B245='UNIDADES y TIPOS'!$D$5),INDEX(INSUMOS!$A:$E,MATCH('ANALISIS DE PRECIO'!$C245,INSUMOS!$B:$B,0),4),"No es EQ. ni Otro Rec.")</f>
        <v>No es EQ. ni Otro Rec.</v>
      </c>
      <c r="G245" s="138" t="str">
        <f>IFERROR(ROUND(E245*F245,2),"")</f>
        <v/>
      </c>
      <c r="H245" s="105"/>
    </row>
    <row r="246" spans="1:8">
      <c r="A246" s="7"/>
      <c r="B246" s="133" t="str">
        <f>IFERROR(INDEX(INSUMOS!A:E,MATCH('ANALISIS DE PRECIO'!$C246,INSUMOS!$B:$B,0),1),"")</f>
        <v/>
      </c>
      <c r="C246" s="134"/>
      <c r="D246" s="135" t="str">
        <f>IF(OR($B246='UNIDADES y TIPOS'!$D$4,'ANALISIS DE PRECIO'!$B246='UNIDADES y TIPOS'!$D$5),INDEX(INSUMOS!$A:$E,MATCH('ANALISIS DE PRECIO'!$C246,INSUMOS!$B:$B,0),3),"No es EQ. ni Otro Rec.")</f>
        <v>No es EQ. ni Otro Rec.</v>
      </c>
      <c r="E246" s="136"/>
      <c r="F246" s="137" t="str">
        <f>IF(OR($B246='UNIDADES y TIPOS'!$D$4,'ANALISIS DE PRECIO'!$B246='UNIDADES y TIPOS'!$D$5),INDEX(INSUMOS!$A:$E,MATCH('ANALISIS DE PRECIO'!$C246,INSUMOS!$B:$B,0),4),"No es EQ. ni Otro Rec.")</f>
        <v>No es EQ. ni Otro Rec.</v>
      </c>
      <c r="G246" s="138" t="str">
        <f t="shared" ref="G246:G247" si="31">IFERROR(ROUND(E246*F246,2),"")</f>
        <v/>
      </c>
      <c r="H246" s="105"/>
    </row>
    <row r="247" spans="1:8">
      <c r="A247" s="7"/>
      <c r="B247" s="133" t="str">
        <f>IFERROR(INDEX(INSUMOS!A:E,MATCH('ANALISIS DE PRECIO'!$C247,INSUMOS!$B:$B,0),1),"")</f>
        <v/>
      </c>
      <c r="C247" s="134"/>
      <c r="D247" s="135" t="str">
        <f>IF(OR($B247='UNIDADES y TIPOS'!$D$4,'ANALISIS DE PRECIO'!$B247='UNIDADES y TIPOS'!$D$5),INDEX(INSUMOS!$A:$E,MATCH('ANALISIS DE PRECIO'!$C247,INSUMOS!$B:$B,0),3),"No es EQ. ni Otro Rec.")</f>
        <v>No es EQ. ni Otro Rec.</v>
      </c>
      <c r="E247" s="136"/>
      <c r="F247" s="137" t="str">
        <f>IF(OR($B247='UNIDADES y TIPOS'!$D$4,'ANALISIS DE PRECIO'!$B247='UNIDADES y TIPOS'!$D$5),INDEX(INSUMOS!$A:$E,MATCH('ANALISIS DE PRECIO'!$C247,INSUMOS!$B:$B,0),4),"No es EQ. ni Otro Rec.")</f>
        <v>No es EQ. ni Otro Rec.</v>
      </c>
      <c r="G247" s="138" t="str">
        <f t="shared" si="31"/>
        <v/>
      </c>
      <c r="H247" s="105"/>
    </row>
    <row r="248" ht="15.75" spans="2:9">
      <c r="B248" s="139"/>
      <c r="C248" s="140" t="s">
        <v>316</v>
      </c>
      <c r="D248" s="140"/>
      <c r="E248" s="141"/>
      <c r="F248" s="142"/>
      <c r="G248" s="143"/>
      <c r="H248" s="144">
        <f>SUM(G245:G247)</f>
        <v>0</v>
      </c>
      <c r="I248" s="166">
        <f>IFERROR(H248/H249,0)</f>
        <v>0</v>
      </c>
    </row>
    <row r="249" ht="15.75" spans="2:8">
      <c r="B249" s="105"/>
      <c r="C249" s="105"/>
      <c r="D249" s="150"/>
      <c r="E249" s="150"/>
      <c r="F249" s="151" t="s">
        <v>317</v>
      </c>
      <c r="G249" s="152"/>
      <c r="H249" s="153">
        <f>SUM(H236,H243,H248)</f>
        <v>0</v>
      </c>
    </row>
    <row r="250" ht="15.75" spans="6:8">
      <c r="F250" s="154" t="s">
        <v>318</v>
      </c>
      <c r="G250" s="155"/>
      <c r="H250" s="156">
        <f>'Coeficiente de Pase'!$C$13</f>
        <v>1</v>
      </c>
    </row>
    <row r="251" ht="15.75" spans="6:8">
      <c r="F251" s="157" t="str">
        <f>CONCATENATE("PRECIO UNITARIO ","(","$","/",D231,")")</f>
        <v>PRECIO UNITARIO ($/m²)</v>
      </c>
      <c r="G251" s="158"/>
      <c r="H251" s="159">
        <f>H249*H250</f>
        <v>0</v>
      </c>
    </row>
    <row r="253" spans="2:9">
      <c r="B253" s="160">
        <v>6.2</v>
      </c>
      <c r="C253" s="161" t="str">
        <f>IFERROR(INDEX(COMPUTO!$A:$D,MATCH('ANALISIS DE PRECIO'!$B253,COMPUTO!$A:$A,0),2),"")</f>
        <v>Esmalte sintético</v>
      </c>
      <c r="D253" s="160" t="str">
        <f>IFERROR(INDEX(COMPUTO!$A:$D,MATCH('ANALISIS DE PRECIO'!$B253,COMPUTO!$A:$A,0),3),"")</f>
        <v>m²</v>
      </c>
      <c r="E253" s="160">
        <f>IFERROR(INDEX(COMPUTO!$A:$D,MATCH('ANALISIS DE PRECIO'!$B253,COMPUTO!$A:$A,0),4),"")</f>
        <v>0</v>
      </c>
      <c r="F253" s="167">
        <f>ROUND(H274,2)</f>
        <v>0</v>
      </c>
      <c r="G253" s="163"/>
      <c r="H253" s="106"/>
      <c r="I253" s="52"/>
    </row>
    <row r="254" spans="2:8">
      <c r="B254" s="128"/>
      <c r="C254" s="129" t="s">
        <v>52</v>
      </c>
      <c r="D254" s="130"/>
      <c r="E254" s="130"/>
      <c r="F254" s="131"/>
      <c r="G254" s="132"/>
      <c r="H254" s="105"/>
    </row>
    <row r="255" spans="2:8">
      <c r="B255" s="133" t="str">
        <f>IFERROR(INDEX(INSUMOS!A:E,MATCH('ANALISIS DE PRECIO'!$C255,INSUMOS!$B:$B,0),1),"")</f>
        <v/>
      </c>
      <c r="C255" s="134"/>
      <c r="D255" s="135" t="str">
        <f>IF($B255='UNIDADES y TIPOS'!$D$2,INDEX(INSUMOS!$A:$E,MATCH('ANALISIS DE PRECIO'!$C255,INSUMOS!$B:$B,0),3),"No es mano de obra")</f>
        <v>No es mano de obra</v>
      </c>
      <c r="E255" s="136"/>
      <c r="F255" s="137" t="str">
        <f>IF($B255='UNIDADES y TIPOS'!$D$2,INDEX(INSUMOS!$A:$E,MATCH('ANALISIS DE PRECIO'!$C255,INSUMOS!$B:$B,0),4),"No es mano de obra")</f>
        <v>No es mano de obra</v>
      </c>
      <c r="G255" s="138" t="str">
        <f>IFERROR(ROUND(E255*F255,2),"")</f>
        <v/>
      </c>
      <c r="H255" s="105"/>
    </row>
    <row r="256" spans="2:8">
      <c r="B256" s="133" t="str">
        <f>IFERROR(INDEX(INSUMOS!A:E,MATCH('ANALISIS DE PRECIO'!$C256,INSUMOS!$B:$B,0),1),"")</f>
        <v/>
      </c>
      <c r="C256" s="134"/>
      <c r="D256" s="135" t="str">
        <f>IF($B256='UNIDADES y TIPOS'!$D$2,INDEX(INSUMOS!$A:$E,MATCH('ANALISIS DE PRECIO'!$C256,INSUMOS!$B:$B,0),3),"No es mano de obra")</f>
        <v>No es mano de obra</v>
      </c>
      <c r="E256" s="136"/>
      <c r="F256" s="137" t="str">
        <f>IF($B256='UNIDADES y TIPOS'!$D$2,INDEX(INSUMOS!$A:$E,MATCH('ANALISIS DE PRECIO'!$C256,INSUMOS!$B:$B,0),4),"No es mano de obra")</f>
        <v>No es mano de obra</v>
      </c>
      <c r="G256" s="138" t="str">
        <f t="shared" ref="G256:G257" si="32">IFERROR(ROUND(E256*F256,2),"")</f>
        <v/>
      </c>
      <c r="H256" s="105"/>
    </row>
    <row r="257" spans="2:8">
      <c r="B257" s="133" t="str">
        <f>IFERROR(INDEX(INSUMOS!A:E,MATCH('ANALISIS DE PRECIO'!$C257,INSUMOS!$B:$B,0),1),"")</f>
        <v/>
      </c>
      <c r="C257" s="134"/>
      <c r="D257" s="135" t="str">
        <f>IF($B257='UNIDADES y TIPOS'!$D$2,INDEX(INSUMOS!$A:$E,MATCH('ANALISIS DE PRECIO'!$C257,INSUMOS!$B:$B,0),3),"No es mano de obra")</f>
        <v>No es mano de obra</v>
      </c>
      <c r="E257" s="136"/>
      <c r="F257" s="137" t="str">
        <f>IF($B257='UNIDADES y TIPOS'!$D$2,INDEX(INSUMOS!$A:$E,MATCH('ANALISIS DE PRECIO'!$C257,INSUMOS!$B:$B,0),4),"No es mano de obra")</f>
        <v>No es mano de obra</v>
      </c>
      <c r="G257" s="138" t="str">
        <f t="shared" si="32"/>
        <v/>
      </c>
      <c r="H257" s="105"/>
    </row>
    <row r="258" spans="2:9">
      <c r="B258" s="139"/>
      <c r="C258" s="140" t="s">
        <v>313</v>
      </c>
      <c r="D258" s="140"/>
      <c r="E258" s="141"/>
      <c r="F258" s="142"/>
      <c r="G258" s="143"/>
      <c r="H258" s="144">
        <f>SUM(G255:G257)</f>
        <v>0</v>
      </c>
      <c r="I258" s="166">
        <f>IFERROR(H258/H272,0)</f>
        <v>0</v>
      </c>
    </row>
    <row r="259" spans="2:8">
      <c r="B259" s="145"/>
      <c r="C259" s="146" t="s">
        <v>54</v>
      </c>
      <c r="D259" s="147"/>
      <c r="E259" s="147"/>
      <c r="F259" s="148"/>
      <c r="G259" s="149"/>
      <c r="H259" s="105"/>
    </row>
    <row r="260" spans="2:11">
      <c r="B260" s="133" t="str">
        <f>IFERROR(INDEX(INSUMOS!A:E,MATCH('ANALISIS DE PRECIO'!$C260,INSUMOS!$B:$B,0),1),"")</f>
        <v/>
      </c>
      <c r="C260" s="134"/>
      <c r="D260" s="135" t="str">
        <f>IF($B260='UNIDADES y TIPOS'!$D$3,INDEX(INSUMOS!$A:$E,MATCH('ANALISIS DE PRECIO'!$C260,INSUMOS!$B:$B,0),3),"No es material")</f>
        <v>No es material</v>
      </c>
      <c r="E260" s="136"/>
      <c r="F260" s="137" t="str">
        <f>IF($B260='UNIDADES y TIPOS'!$D$3,INDEX(INSUMOS!$A:$E,MATCH('ANALISIS DE PRECIO'!$C260,INSUMOS!$B:$B,0),4),"No es material")</f>
        <v>No es material</v>
      </c>
      <c r="G260" s="138" t="str">
        <f>IFERROR(ROUND(E260*F260,2),"")</f>
        <v/>
      </c>
      <c r="H260" s="105"/>
      <c r="K260" s="174"/>
    </row>
    <row r="261" spans="2:8">
      <c r="B261" s="133" t="str">
        <f>IFERROR(INDEX(INSUMOS!A:E,MATCH('ANALISIS DE PRECIO'!$C261,INSUMOS!$B:$B,0),1),"")</f>
        <v/>
      </c>
      <c r="C261" s="134"/>
      <c r="D261" s="135" t="str">
        <f>IF($B261='UNIDADES y TIPOS'!$D$3,INDEX(INSUMOS!$A:$E,MATCH('ANALISIS DE PRECIO'!$C261,INSUMOS!$B:$B,0),3),"No es material")</f>
        <v>No es material</v>
      </c>
      <c r="E261" s="136"/>
      <c r="F261" s="137" t="str">
        <f>IF($B261='UNIDADES y TIPOS'!$D$3,INDEX(INSUMOS!$A:$E,MATCH('ANALISIS DE PRECIO'!$C261,INSUMOS!$B:$B,0),4),"No es material")</f>
        <v>No es material</v>
      </c>
      <c r="G261" s="138" t="str">
        <f t="shared" ref="G261:G264" si="33">IFERROR(ROUND(E261*F261,2),"")</f>
        <v/>
      </c>
      <c r="H261" s="105"/>
    </row>
    <row r="262" spans="2:8">
      <c r="B262" s="133" t="str">
        <f>IFERROR(INDEX(INSUMOS!A:E,MATCH('ANALISIS DE PRECIO'!$C262,INSUMOS!$B:$B,0),1),"")</f>
        <v/>
      </c>
      <c r="C262" s="134"/>
      <c r="D262" s="135" t="str">
        <f>IF($B262='UNIDADES y TIPOS'!$D$3,INDEX(INSUMOS!$A:$E,MATCH('ANALISIS DE PRECIO'!$C262,INSUMOS!$B:$B,0),3),"No es material")</f>
        <v>No es material</v>
      </c>
      <c r="E262" s="136"/>
      <c r="F262" s="137" t="str">
        <f>IF($B262='UNIDADES y TIPOS'!$D$3,INDEX(INSUMOS!$A:$E,MATCH('ANALISIS DE PRECIO'!$C262,INSUMOS!$B:$B,0),4),"No es material")</f>
        <v>No es material</v>
      </c>
      <c r="G262" s="138" t="str">
        <f t="shared" si="33"/>
        <v/>
      </c>
      <c r="H262" s="105"/>
    </row>
    <row r="263" spans="2:8">
      <c r="B263" s="133" t="str">
        <f>IFERROR(INDEX(INSUMOS!A:E,MATCH('ANALISIS DE PRECIO'!$C263,INSUMOS!$B:$B,0),1),"")</f>
        <v/>
      </c>
      <c r="C263" s="134"/>
      <c r="D263" s="135" t="str">
        <f>IF($B263='UNIDADES y TIPOS'!$D$3,INDEX(INSUMOS!$A:$E,MATCH('ANALISIS DE PRECIO'!$C263,INSUMOS!$B:$B,0),3),"No es material")</f>
        <v>No es material</v>
      </c>
      <c r="E263" s="136"/>
      <c r="F263" s="137" t="str">
        <f>IF($B263='UNIDADES y TIPOS'!$D$3,INDEX(INSUMOS!$A:$E,MATCH('ANALISIS DE PRECIO'!$C263,INSUMOS!$B:$B,0),4),"No es material")</f>
        <v>No es material</v>
      </c>
      <c r="G263" s="138" t="str">
        <f t="shared" si="33"/>
        <v/>
      </c>
      <c r="H263" s="105"/>
    </row>
    <row r="264" spans="2:8">
      <c r="B264" s="133" t="str">
        <f>IFERROR(INDEX(INSUMOS!A:E,MATCH('ANALISIS DE PRECIO'!$C264,INSUMOS!$B:$B,0),1),"")</f>
        <v/>
      </c>
      <c r="C264" s="134"/>
      <c r="D264" s="135" t="str">
        <f>IF($B264='UNIDADES y TIPOS'!$D$3,INDEX(INSUMOS!$A:$E,MATCH('ANALISIS DE PRECIO'!$C264,INSUMOS!$B:$B,0),3),"No es material")</f>
        <v>No es material</v>
      </c>
      <c r="E264" s="136"/>
      <c r="F264" s="137" t="str">
        <f>IF($B264='UNIDADES y TIPOS'!$D$3,INDEX(INSUMOS!$A:$E,MATCH('ANALISIS DE PRECIO'!$C264,INSUMOS!$B:$B,0),4),"No es material")</f>
        <v>No es material</v>
      </c>
      <c r="G264" s="138" t="str">
        <f t="shared" si="33"/>
        <v/>
      </c>
      <c r="H264" s="105"/>
    </row>
    <row r="265" spans="2:9">
      <c r="B265" s="139"/>
      <c r="C265" s="140" t="s">
        <v>314</v>
      </c>
      <c r="D265" s="140"/>
      <c r="E265" s="141"/>
      <c r="F265" s="142"/>
      <c r="G265" s="143"/>
      <c r="H265" s="144">
        <f>SUM(G260:G264)</f>
        <v>0</v>
      </c>
      <c r="I265" s="166">
        <f>IFERROR(H265/H272,0)</f>
        <v>0</v>
      </c>
    </row>
    <row r="266" spans="2:8">
      <c r="B266" s="128"/>
      <c r="C266" s="129" t="s">
        <v>315</v>
      </c>
      <c r="D266" s="130"/>
      <c r="E266" s="130"/>
      <c r="F266" s="131"/>
      <c r="G266" s="132"/>
      <c r="H266" s="105"/>
    </row>
    <row r="267" spans="2:8">
      <c r="B267" s="133" t="str">
        <f>IFERROR(INDEX(INSUMOS!A:E,MATCH('ANALISIS DE PRECIO'!$C267,INSUMOS!$B:$B,0),1),"")</f>
        <v/>
      </c>
      <c r="C267" s="134"/>
      <c r="D267" s="135" t="str">
        <f>IF(OR($B267='UNIDADES y TIPOS'!$D$4,'ANALISIS DE PRECIO'!$B267='UNIDADES y TIPOS'!$D$5),INDEX(INSUMOS!$A:$E,MATCH('ANALISIS DE PRECIO'!$C267,INSUMOS!$B:$B,0),3),"No es EQ. ni Otro Rec.")</f>
        <v>No es EQ. ni Otro Rec.</v>
      </c>
      <c r="E267" s="136"/>
      <c r="F267" s="137" t="str">
        <f>IF(OR($B267='UNIDADES y TIPOS'!$D$4,'ANALISIS DE PRECIO'!$B267='UNIDADES y TIPOS'!$D$5),INDEX(INSUMOS!$A:$E,MATCH('ANALISIS DE PRECIO'!$C267,INSUMOS!$B:$B,0),4),"No es EQ. ni Otro Rec.")</f>
        <v>No es EQ. ni Otro Rec.</v>
      </c>
      <c r="G267" s="138" t="str">
        <f>IFERROR(ROUND(E267*F267,2),"")</f>
        <v/>
      </c>
      <c r="H267" s="105"/>
    </row>
    <row r="268" spans="2:8">
      <c r="B268" s="133" t="str">
        <f>IFERROR(INDEX(INSUMOS!A:E,MATCH('ANALISIS DE PRECIO'!$C268,INSUMOS!$B:$B,0),1),"")</f>
        <v/>
      </c>
      <c r="C268" s="134"/>
      <c r="D268" s="135" t="str">
        <f>IF(OR($B268='UNIDADES y TIPOS'!$D$4,'ANALISIS DE PRECIO'!$B268='UNIDADES y TIPOS'!$D$5),INDEX(INSUMOS!$A:$E,MATCH('ANALISIS DE PRECIO'!$C268,INSUMOS!$B:$B,0),3),"No es EQ. ni Otro Rec.")</f>
        <v>No es EQ. ni Otro Rec.</v>
      </c>
      <c r="E268" s="136"/>
      <c r="F268" s="137" t="str">
        <f>IF(OR($B268='UNIDADES y TIPOS'!$D$4,'ANALISIS DE PRECIO'!$B268='UNIDADES y TIPOS'!$D$5),INDEX(INSUMOS!$A:$E,MATCH('ANALISIS DE PRECIO'!$C268,INSUMOS!$B:$B,0),4),"No es EQ. ni Otro Rec.")</f>
        <v>No es EQ. ni Otro Rec.</v>
      </c>
      <c r="G268" s="138" t="str">
        <f t="shared" ref="G268:G270" si="34">IFERROR(ROUND(E268*F268,2),"")</f>
        <v/>
      </c>
      <c r="H268" s="105"/>
    </row>
    <row r="269" spans="2:8">
      <c r="B269" s="133" t="str">
        <f>IFERROR(INDEX(INSUMOS!A:E,MATCH('ANALISIS DE PRECIO'!$C269,INSUMOS!$B:$B,0),1),"")</f>
        <v/>
      </c>
      <c r="C269" s="134"/>
      <c r="D269" s="135" t="str">
        <f>IF(OR($B269='UNIDADES y TIPOS'!$D$4,'ANALISIS DE PRECIO'!$B269='UNIDADES y TIPOS'!$D$5),INDEX(INSUMOS!$A:$E,MATCH('ANALISIS DE PRECIO'!$C269,INSUMOS!$B:$B,0),3),"No es EQ. ni Otro Rec.")</f>
        <v>No es EQ. ni Otro Rec.</v>
      </c>
      <c r="E269" s="136"/>
      <c r="F269" s="137" t="str">
        <f>IF(OR($B269='UNIDADES y TIPOS'!$D$4,'ANALISIS DE PRECIO'!$B269='UNIDADES y TIPOS'!$D$5),INDEX(INSUMOS!$A:$E,MATCH('ANALISIS DE PRECIO'!$C269,INSUMOS!$B:$B,0),4),"No es EQ. ni Otro Rec.")</f>
        <v>No es EQ. ni Otro Rec.</v>
      </c>
      <c r="G269" s="138" t="str">
        <f t="shared" si="34"/>
        <v/>
      </c>
      <c r="H269" s="105"/>
    </row>
    <row r="270" spans="2:8">
      <c r="B270" s="133" t="str">
        <f>IFERROR(INDEX(INSUMOS!A:E,MATCH('ANALISIS DE PRECIO'!$C270,INSUMOS!$B:$B,0),1),"")</f>
        <v/>
      </c>
      <c r="C270" s="134"/>
      <c r="D270" s="135" t="str">
        <f>IF(OR($B270='UNIDADES y TIPOS'!$D$4,'ANALISIS DE PRECIO'!$B270='UNIDADES y TIPOS'!$D$5),INDEX(INSUMOS!$A:$E,MATCH('ANALISIS DE PRECIO'!$C270,INSUMOS!$B:$B,0),3),"No es EQ. ni Otro Rec.")</f>
        <v>No es EQ. ni Otro Rec.</v>
      </c>
      <c r="E270" s="136"/>
      <c r="F270" s="137" t="str">
        <f>IF(OR($B270='UNIDADES y TIPOS'!$D$4,'ANALISIS DE PRECIO'!$B270='UNIDADES y TIPOS'!$D$5),INDEX(INSUMOS!$A:$E,MATCH('ANALISIS DE PRECIO'!$C270,INSUMOS!$B:$B,0),4),"No es EQ. ni Otro Rec.")</f>
        <v>No es EQ. ni Otro Rec.</v>
      </c>
      <c r="G270" s="138" t="str">
        <f t="shared" si="34"/>
        <v/>
      </c>
      <c r="H270" s="105"/>
    </row>
    <row r="271" ht="15.75" spans="2:9">
      <c r="B271" s="139"/>
      <c r="C271" s="140" t="s">
        <v>316</v>
      </c>
      <c r="D271" s="140"/>
      <c r="E271" s="141"/>
      <c r="F271" s="142"/>
      <c r="G271" s="143"/>
      <c r="H271" s="144">
        <f>SUM(G267:G270)</f>
        <v>0</v>
      </c>
      <c r="I271" s="166">
        <f>IFERROR(H271/H272,0)</f>
        <v>0</v>
      </c>
    </row>
    <row r="272" ht="15.75" spans="2:8">
      <c r="B272" s="105"/>
      <c r="C272" s="105"/>
      <c r="D272" s="150"/>
      <c r="E272" s="150"/>
      <c r="F272" s="151" t="s">
        <v>317</v>
      </c>
      <c r="G272" s="152"/>
      <c r="H272" s="153">
        <f>SUM(H258,H265,H271)</f>
        <v>0</v>
      </c>
    </row>
    <row r="273" ht="15.75" spans="6:8">
      <c r="F273" s="154" t="s">
        <v>318</v>
      </c>
      <c r="G273" s="155"/>
      <c r="H273" s="156">
        <f>'Coeficiente de Pase'!$C$13</f>
        <v>1</v>
      </c>
    </row>
    <row r="274" ht="15.75" spans="6:8">
      <c r="F274" s="157" t="str">
        <f>CONCATENATE("PRECIO UNITARIO ","(","$","/",D253,")")</f>
        <v>PRECIO UNITARIO ($/m²)</v>
      </c>
      <c r="G274" s="158"/>
      <c r="H274" s="159">
        <f>H272*H273</f>
        <v>0</v>
      </c>
    </row>
    <row r="275" ht="15.75"/>
    <row r="276" ht="15.75" spans="1:8">
      <c r="A276" s="118">
        <v>7</v>
      </c>
      <c r="B276" s="119"/>
      <c r="C276" s="120" t="str">
        <f>IFERROR(INDEX(COMPUTO!$A:$D,MATCH('ANALISIS DE PRECIO'!$A276,COMPUTO!$A:$A,0),2),"")</f>
        <v>LIMPIEZA DE OBRA</v>
      </c>
      <c r="D276" s="121"/>
      <c r="E276" s="121"/>
      <c r="F276" s="119"/>
      <c r="G276" s="119"/>
      <c r="H276" s="122"/>
    </row>
    <row r="277" spans="2:9">
      <c r="B277" s="160">
        <v>7.1</v>
      </c>
      <c r="C277" s="161" t="str">
        <f>IFERROR(INDEX(COMPUTO!$A:$D,MATCH('ANALISIS DE PRECIO'!$B277,COMPUTO!$A:$A,0),2),"")</f>
        <v>Limpieza de obra</v>
      </c>
      <c r="D277" s="160" t="str">
        <f>IFERROR(INDEX(COMPUTO!$A:$D,MATCH('ANALISIS DE PRECIO'!$B277,COMPUTO!$A:$A,0),3),"")</f>
        <v>Gl.</v>
      </c>
      <c r="E277" s="160">
        <f>IFERROR(INDEX(COMPUTO!$A:$D,MATCH('ANALISIS DE PRECIO'!$B277,COMPUTO!$A:$A,0),4),"")</f>
        <v>0</v>
      </c>
      <c r="F277" s="167">
        <f>ROUND(H296,2)</f>
        <v>0</v>
      </c>
      <c r="G277" s="163"/>
      <c r="H277" s="106"/>
      <c r="I277" s="52"/>
    </row>
    <row r="278" spans="2:8">
      <c r="B278" s="128"/>
      <c r="C278" s="129" t="s">
        <v>52</v>
      </c>
      <c r="D278" s="130"/>
      <c r="E278" s="130"/>
      <c r="F278" s="131"/>
      <c r="G278" s="132"/>
      <c r="H278" s="105"/>
    </row>
    <row r="279" spans="2:8">
      <c r="B279" s="133" t="str">
        <f>IFERROR(INDEX(INSUMOS!A:E,MATCH('ANALISIS DE PRECIO'!$C279,INSUMOS!$B:$B,0),1),"")</f>
        <v/>
      </c>
      <c r="C279" s="134"/>
      <c r="D279" s="135" t="str">
        <f>IF($B279='UNIDADES y TIPOS'!$D$2,INDEX(INSUMOS!$A:$E,MATCH('ANALISIS DE PRECIO'!$C279,INSUMOS!$B:$B,0),3),"No es mano de obra")</f>
        <v>No es mano de obra</v>
      </c>
      <c r="E279" s="136"/>
      <c r="F279" s="137" t="str">
        <f>IF($B279='UNIDADES y TIPOS'!$D$2,INDEX(INSUMOS!$A:$E,MATCH('ANALISIS DE PRECIO'!$C279,INSUMOS!$B:$B,0),4),"No es mano de obra")</f>
        <v>No es mano de obra</v>
      </c>
      <c r="G279" s="138" t="str">
        <f>IFERROR(ROUND(E279*F279,2),"")</f>
        <v/>
      </c>
      <c r="H279" s="105"/>
    </row>
    <row r="280" spans="2:8">
      <c r="B280" s="133" t="str">
        <f>IFERROR(INDEX(INSUMOS!A:E,MATCH('ANALISIS DE PRECIO'!$C280,INSUMOS!$B:$B,0),1),"")</f>
        <v/>
      </c>
      <c r="C280" s="134"/>
      <c r="D280" s="135" t="str">
        <f>IF($B280='UNIDADES y TIPOS'!$D$2,INDEX(INSUMOS!$A:$E,MATCH('ANALISIS DE PRECIO'!$C280,INSUMOS!$B:$B,0),3),"No es mano de obra")</f>
        <v>No es mano de obra</v>
      </c>
      <c r="E280" s="136"/>
      <c r="F280" s="137" t="str">
        <f>IF($B280='UNIDADES y TIPOS'!$D$2,INDEX(INSUMOS!$A:$E,MATCH('ANALISIS DE PRECIO'!$C280,INSUMOS!$B:$B,0),4),"No es mano de obra")</f>
        <v>No es mano de obra</v>
      </c>
      <c r="G280" s="138" t="str">
        <f t="shared" ref="G280:G281" si="35">IFERROR(ROUND(E280*F280,2),"")</f>
        <v/>
      </c>
      <c r="H280" s="105"/>
    </row>
    <row r="281" spans="2:8">
      <c r="B281" s="133" t="str">
        <f>IFERROR(INDEX(INSUMOS!A:E,MATCH('ANALISIS DE PRECIO'!$C281,INSUMOS!$B:$B,0),1),"")</f>
        <v/>
      </c>
      <c r="C281" s="134"/>
      <c r="D281" s="135" t="str">
        <f>IF($B281='UNIDADES y TIPOS'!$D$2,INDEX(INSUMOS!$A:$E,MATCH('ANALISIS DE PRECIO'!$C281,INSUMOS!$B:$B,0),3),"No es mano de obra")</f>
        <v>No es mano de obra</v>
      </c>
      <c r="E281" s="136"/>
      <c r="F281" s="137" t="str">
        <f>IF($B281='UNIDADES y TIPOS'!$D$2,INDEX(INSUMOS!$A:$E,MATCH('ANALISIS DE PRECIO'!$C281,INSUMOS!$B:$B,0),4),"No es mano de obra")</f>
        <v>No es mano de obra</v>
      </c>
      <c r="G281" s="138" t="str">
        <f t="shared" si="35"/>
        <v/>
      </c>
      <c r="H281" s="105"/>
    </row>
    <row r="282" spans="2:9">
      <c r="B282" s="139"/>
      <c r="C282" s="140" t="s">
        <v>313</v>
      </c>
      <c r="D282" s="140"/>
      <c r="E282" s="141"/>
      <c r="F282" s="142"/>
      <c r="G282" s="143"/>
      <c r="H282" s="144">
        <f>SUM(G279:G281)</f>
        <v>0</v>
      </c>
      <c r="I282" s="166">
        <f>IFERROR(H282/H294,0)</f>
        <v>0</v>
      </c>
    </row>
    <row r="283" spans="2:8">
      <c r="B283" s="145"/>
      <c r="C283" s="146" t="s">
        <v>54</v>
      </c>
      <c r="D283" s="147"/>
      <c r="E283" s="147"/>
      <c r="F283" s="148"/>
      <c r="G283" s="149"/>
      <c r="H283" s="105"/>
    </row>
    <row r="284" spans="2:8">
      <c r="B284" s="133" t="str">
        <f>IFERROR(INDEX(INSUMOS!A:E,MATCH('ANALISIS DE PRECIO'!$C284,INSUMOS!$B:$B,0),1),"")</f>
        <v/>
      </c>
      <c r="C284" s="134"/>
      <c r="D284" s="135" t="str">
        <f>IF($B284='UNIDADES y TIPOS'!$D$3,INDEX(INSUMOS!$A:$E,MATCH('ANALISIS DE PRECIO'!$C284,INSUMOS!$B:$B,0),3),"No es material")</f>
        <v>No es material</v>
      </c>
      <c r="E284" s="136"/>
      <c r="F284" s="137" t="str">
        <f>IF($B284='UNIDADES y TIPOS'!$D$3,INDEX(INSUMOS!$A:$E,MATCH('ANALISIS DE PRECIO'!$C284,INSUMOS!$B:$B,0),4),"No es material")</f>
        <v>No es material</v>
      </c>
      <c r="G284" s="138" t="str">
        <f>IFERROR(ROUND(E284*F284,2),"")</f>
        <v/>
      </c>
      <c r="H284" s="105"/>
    </row>
    <row r="285" spans="2:8">
      <c r="B285" s="133" t="str">
        <f>IFERROR(INDEX(INSUMOS!A:E,MATCH('ANALISIS DE PRECIO'!$C285,INSUMOS!$B:$B,0),1),"")</f>
        <v/>
      </c>
      <c r="C285" s="134"/>
      <c r="D285" s="135" t="str">
        <f>IF($B285='UNIDADES y TIPOS'!$D$3,INDEX(INSUMOS!$A:$E,MATCH('ANALISIS DE PRECIO'!$C285,INSUMOS!$B:$B,0),3),"No es material")</f>
        <v>No es material</v>
      </c>
      <c r="E285" s="136"/>
      <c r="F285" s="137" t="str">
        <f>IF($B285='UNIDADES y TIPOS'!$D$3,INDEX(INSUMOS!$A:$E,MATCH('ANALISIS DE PRECIO'!$C285,INSUMOS!$B:$B,0),4),"No es material")</f>
        <v>No es material</v>
      </c>
      <c r="G285" s="138" t="str">
        <f t="shared" ref="G285:G287" si="36">IFERROR(ROUND(E285*F285,2),"")</f>
        <v/>
      </c>
      <c r="H285" s="105"/>
    </row>
    <row r="286" spans="2:8">
      <c r="B286" s="133" t="str">
        <f>IFERROR(INDEX(INSUMOS!A:E,MATCH('ANALISIS DE PRECIO'!$C286,INSUMOS!$B:$B,0),1),"")</f>
        <v/>
      </c>
      <c r="C286" s="134"/>
      <c r="D286" s="135" t="str">
        <f>IF($B286='UNIDADES y TIPOS'!$D$3,INDEX(INSUMOS!$A:$E,MATCH('ANALISIS DE PRECIO'!$C286,INSUMOS!$B:$B,0),3),"No es material")</f>
        <v>No es material</v>
      </c>
      <c r="E286" s="136"/>
      <c r="F286" s="137" t="str">
        <f>IF($B286='UNIDADES y TIPOS'!$D$3,INDEX(INSUMOS!$A:$E,MATCH('ANALISIS DE PRECIO'!$C286,INSUMOS!$B:$B,0),4),"No es material")</f>
        <v>No es material</v>
      </c>
      <c r="G286" s="138" t="str">
        <f t="shared" si="36"/>
        <v/>
      </c>
      <c r="H286" s="105"/>
    </row>
    <row r="287" spans="2:8">
      <c r="B287" s="133" t="str">
        <f>IFERROR(INDEX(INSUMOS!A:E,MATCH('ANALISIS DE PRECIO'!$C287,INSUMOS!$B:$B,0),1),"")</f>
        <v/>
      </c>
      <c r="C287" s="134"/>
      <c r="D287" s="135" t="str">
        <f>IF($B287='UNIDADES y TIPOS'!$D$3,INDEX(INSUMOS!$A:$E,MATCH('ANALISIS DE PRECIO'!$C287,INSUMOS!$B:$B,0),3),"No es material")</f>
        <v>No es material</v>
      </c>
      <c r="E287" s="136"/>
      <c r="F287" s="137" t="str">
        <f>IF($B287='UNIDADES y TIPOS'!$D$3,INDEX(INSUMOS!$A:$E,MATCH('ANALISIS DE PRECIO'!$C287,INSUMOS!$B:$B,0),4),"No es material")</f>
        <v>No es material</v>
      </c>
      <c r="G287" s="138" t="str">
        <f t="shared" si="36"/>
        <v/>
      </c>
      <c r="H287" s="105"/>
    </row>
    <row r="288" spans="2:9">
      <c r="B288" s="139"/>
      <c r="C288" s="140" t="s">
        <v>314</v>
      </c>
      <c r="D288" s="140"/>
      <c r="E288" s="141"/>
      <c r="F288" s="142"/>
      <c r="G288" s="143"/>
      <c r="H288" s="144">
        <f>SUM(G284:G287)</f>
        <v>0</v>
      </c>
      <c r="I288" s="166">
        <f>IFERROR(H288/H294,0)</f>
        <v>0</v>
      </c>
    </row>
    <row r="289" spans="2:8">
      <c r="B289" s="128"/>
      <c r="C289" s="129" t="s">
        <v>315</v>
      </c>
      <c r="D289" s="130"/>
      <c r="E289" s="130"/>
      <c r="F289" s="131"/>
      <c r="G289" s="132"/>
      <c r="H289" s="105"/>
    </row>
    <row r="290" spans="2:8">
      <c r="B290" s="133" t="str">
        <f>IFERROR(INDEX(INSUMOS!A:E,MATCH('ANALISIS DE PRECIO'!$C290,INSUMOS!$B:$B,0),1),"")</f>
        <v/>
      </c>
      <c r="C290" s="134"/>
      <c r="D290" s="135" t="str">
        <f>IF(OR($B290='UNIDADES y TIPOS'!$D$4,'ANALISIS DE PRECIO'!$B290='UNIDADES y TIPOS'!$D$5),INDEX(INSUMOS!$A:$E,MATCH('ANALISIS DE PRECIO'!$C290,INSUMOS!$B:$B,0),3),"No es EQ. ni Otro Rec.")</f>
        <v>No es EQ. ni Otro Rec.</v>
      </c>
      <c r="E290" s="136"/>
      <c r="F290" s="137" t="str">
        <f>IF(OR($B290='UNIDADES y TIPOS'!$D$4,'ANALISIS DE PRECIO'!$B290='UNIDADES y TIPOS'!$D$5),INDEX(INSUMOS!$A:$E,MATCH('ANALISIS DE PRECIO'!$C290,INSUMOS!$B:$B,0),4),"No es EQ. ni Otro Rec.")</f>
        <v>No es EQ. ni Otro Rec.</v>
      </c>
      <c r="G290" s="138" t="str">
        <f>IFERROR(ROUND(E290*F290,2),"")</f>
        <v/>
      </c>
      <c r="H290" s="105"/>
    </row>
    <row r="291" spans="2:8">
      <c r="B291" s="133" t="str">
        <f>IFERROR(INDEX(INSUMOS!A:E,MATCH('ANALISIS DE PRECIO'!$C291,INSUMOS!$B:$B,0),1),"")</f>
        <v/>
      </c>
      <c r="C291" s="134"/>
      <c r="D291" s="135" t="str">
        <f>IF(OR($B291='UNIDADES y TIPOS'!$D$4,'ANALISIS DE PRECIO'!$B291='UNIDADES y TIPOS'!$D$5),INDEX(INSUMOS!$A:$E,MATCH('ANALISIS DE PRECIO'!$C291,INSUMOS!$B:$B,0),3),"No es EQ. ni Otro Rec.")</f>
        <v>No es EQ. ni Otro Rec.</v>
      </c>
      <c r="E291" s="136"/>
      <c r="F291" s="137" t="str">
        <f>IF(OR($B291='UNIDADES y TIPOS'!$D$4,'ANALISIS DE PRECIO'!$B291='UNIDADES y TIPOS'!$D$5),INDEX(INSUMOS!$A:$E,MATCH('ANALISIS DE PRECIO'!$C291,INSUMOS!$B:$B,0),4),"No es EQ. ni Otro Rec.")</f>
        <v>No es EQ. ni Otro Rec.</v>
      </c>
      <c r="G291" s="138" t="str">
        <f t="shared" ref="G291:G292" si="37">IFERROR(ROUND(E291*F291,2),"")</f>
        <v/>
      </c>
      <c r="H291" s="105"/>
    </row>
    <row r="292" spans="2:8">
      <c r="B292" s="133" t="str">
        <f>IFERROR(INDEX(INSUMOS!A:E,MATCH('ANALISIS DE PRECIO'!$C292,INSUMOS!$B:$B,0),1),"")</f>
        <v/>
      </c>
      <c r="C292" s="134"/>
      <c r="D292" s="135" t="str">
        <f>IF(OR($B292='UNIDADES y TIPOS'!$D$4,'ANALISIS DE PRECIO'!$B292='UNIDADES y TIPOS'!$D$5),INDEX(INSUMOS!$A:$E,MATCH('ANALISIS DE PRECIO'!$C292,INSUMOS!$B:$B,0),3),"No es EQ. ni Otro Rec.")</f>
        <v>No es EQ. ni Otro Rec.</v>
      </c>
      <c r="E292" s="136"/>
      <c r="F292" s="137" t="str">
        <f>IF(OR($B292='UNIDADES y TIPOS'!$D$4,'ANALISIS DE PRECIO'!$B292='UNIDADES y TIPOS'!$D$5),INDEX(INSUMOS!$A:$E,MATCH('ANALISIS DE PRECIO'!$C292,INSUMOS!$B:$B,0),4),"No es EQ. ni Otro Rec.")</f>
        <v>No es EQ. ni Otro Rec.</v>
      </c>
      <c r="G292" s="138" t="str">
        <f t="shared" si="37"/>
        <v/>
      </c>
      <c r="H292" s="105"/>
    </row>
    <row r="293" ht="15.75" spans="2:9">
      <c r="B293" s="139"/>
      <c r="C293" s="140" t="s">
        <v>316</v>
      </c>
      <c r="D293" s="140"/>
      <c r="E293" s="141"/>
      <c r="F293" s="142"/>
      <c r="G293" s="143"/>
      <c r="H293" s="144">
        <f>SUM(G290:G292)</f>
        <v>0</v>
      </c>
      <c r="I293" s="166">
        <f>IFERROR(H293/H294,0)</f>
        <v>0</v>
      </c>
    </row>
    <row r="294" ht="15.75" spans="2:8">
      <c r="B294" s="105"/>
      <c r="C294" s="105"/>
      <c r="D294" s="150"/>
      <c r="E294" s="150"/>
      <c r="F294" s="151" t="s">
        <v>317</v>
      </c>
      <c r="G294" s="152"/>
      <c r="H294" s="153">
        <f>SUM(H282,H288,H293)</f>
        <v>0</v>
      </c>
    </row>
    <row r="295" ht="15.75" spans="6:8">
      <c r="F295" s="154" t="s">
        <v>318</v>
      </c>
      <c r="G295" s="155"/>
      <c r="H295" s="156">
        <f>'Coeficiente de Pase'!$C$13</f>
        <v>1</v>
      </c>
    </row>
    <row r="296" ht="15.75" spans="6:8">
      <c r="F296" s="157" t="str">
        <f>CONCATENATE("PRECIO UNITARIO ","(","$","/",D277,")")</f>
        <v>PRECIO UNITARIO ($/Gl.)</v>
      </c>
      <c r="G296" s="158"/>
      <c r="H296" s="159">
        <f>H294*H295</f>
        <v>0</v>
      </c>
    </row>
  </sheetData>
  <mergeCells count="6">
    <mergeCell ref="G1:H1"/>
    <mergeCell ref="A1:A2"/>
    <mergeCell ref="B1:B2"/>
    <mergeCell ref="C1:C2"/>
    <mergeCell ref="D1:D2"/>
    <mergeCell ref="E1:E2"/>
  </mergeCells>
  <dataValidations count="3">
    <dataValidation type="list" allowBlank="1" showInputMessage="1" showErrorMessage="1" sqref="A3 A46 A91 A136 A160 A185 A230 A276">
      <formula1>COMPUTO!$A$7:$A$87</formula1>
    </dataValidation>
    <dataValidation type="list" allowBlank="1" showInputMessage="1" showErrorMessage="1" sqref="B4 B26 B47 B69 B92 B115 B137 B161 B186 B208 B231 B253 B277">
      <formula1>COMPUTO!$A$7:$A87</formula1>
    </dataValidation>
    <dataValidation type="list" allowBlank="1" showInputMessage="1" showErrorMessage="1" sqref="C6:C9 C12:C14 C17:C20 C28:C30 C33:C35 C38:C40 C49:C52 C55:C58 C61:C63 C71:C73 C76:C80 C83:C85 C94:C96 C99:C104 C107:C109 C117:C119 C122:C125 C128:C130 C139:C141 C144:C149 C152:C154 C163:C165 C168:C173 C176:C179 C188:C190 C193:C197 C200:C202 C210:C212 C215:C219 C222:C224 C233:C235 C238:C242 C245:C247 C255:C257 C260:C264 C267:C270 C279:C281 C284:C287 C290:C292">
      <formula1>INSUMOS</formula1>
    </dataValidation>
  </dataValidation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6">
    <tabColor rgb="FF00B050"/>
  </sheetPr>
  <dimension ref="A2:P38"/>
  <sheetViews>
    <sheetView workbookViewId="0">
      <selection activeCell="F23" sqref="F23"/>
    </sheetView>
  </sheetViews>
  <sheetFormatPr defaultColWidth="11" defaultRowHeight="15"/>
  <cols>
    <col min="1" max="1" width="5" customWidth="1"/>
    <col min="2" max="2" width="26.2857142857143" style="54" customWidth="1"/>
    <col min="3" max="3" width="4.14285714285714" customWidth="1"/>
    <col min="4" max="4" width="8.57142857142857" customWidth="1"/>
    <col min="5" max="5" width="15.7142857142857" customWidth="1"/>
    <col min="6" max="6" width="19.4285714285714" customWidth="1"/>
    <col min="7" max="7" width="17.2857142857143" style="6" customWidth="1"/>
    <col min="8" max="8" width="9.85714285714286" customWidth="1"/>
    <col min="10" max="10" width="16.4285714285714" customWidth="1"/>
    <col min="11" max="11" width="15" customWidth="1"/>
    <col min="12" max="12" width="12.7142857142857" customWidth="1"/>
    <col min="13" max="13" width="15.1428571428571" customWidth="1"/>
    <col min="14" max="14" width="15" customWidth="1"/>
    <col min="15" max="15" width="14.1428571428571" customWidth="1"/>
    <col min="16" max="17" width="15" customWidth="1"/>
  </cols>
  <sheetData>
    <row r="2" spans="1:8">
      <c r="A2" s="55" t="str">
        <f>CONCATENATE("Obra: ",COMPUTO!$B$1)</f>
        <v>Obra: </v>
      </c>
      <c r="B2" s="55"/>
      <c r="C2" s="55"/>
      <c r="D2" s="55"/>
      <c r="E2" s="55"/>
      <c r="F2" s="55"/>
      <c r="G2" s="55"/>
      <c r="H2" s="55"/>
    </row>
    <row r="3" spans="1:8">
      <c r="A3" s="55" t="str">
        <f>CONCATENATE("Contratista: ",COMPUTO!$B$2)</f>
        <v>Contratista: </v>
      </c>
      <c r="B3" s="55"/>
      <c r="C3" s="55"/>
      <c r="D3" s="55"/>
      <c r="E3" s="55"/>
      <c r="F3" s="56" t="str">
        <f>CONCATENATE("Fecha: ",COMPUTO!$B$4)</f>
        <v>Fecha: </v>
      </c>
      <c r="G3" s="56"/>
      <c r="H3" s="56"/>
    </row>
    <row r="4" spans="1:8">
      <c r="A4" s="55" t="str">
        <f>CONCATENATE("Ubicación: ",COMPUTO!$B$3)</f>
        <v>Ubicación: </v>
      </c>
      <c r="B4" s="55"/>
      <c r="C4" s="55"/>
      <c r="D4" s="55"/>
      <c r="E4" s="55"/>
      <c r="F4" s="55"/>
      <c r="G4" s="55"/>
      <c r="H4" s="55"/>
    </row>
    <row r="5" ht="15.75" spans="1:8">
      <c r="A5" s="57"/>
      <c r="B5" s="58"/>
      <c r="C5" s="59"/>
      <c r="D5" s="57"/>
      <c r="E5" s="60"/>
      <c r="F5" s="60"/>
      <c r="G5" s="61"/>
      <c r="H5" s="62"/>
    </row>
    <row r="6" ht="18.75" spans="1:8">
      <c r="A6" s="63" t="s">
        <v>319</v>
      </c>
      <c r="B6" s="64"/>
      <c r="C6" s="64"/>
      <c r="D6" s="64"/>
      <c r="E6" s="64"/>
      <c r="F6" s="64"/>
      <c r="G6" s="64"/>
      <c r="H6" s="65"/>
    </row>
    <row r="7" ht="15.75" spans="1:8">
      <c r="A7" s="57"/>
      <c r="B7" s="58"/>
      <c r="C7" s="59"/>
      <c r="D7" s="57"/>
      <c r="E7" s="60"/>
      <c r="F7" s="60"/>
      <c r="G7" s="61"/>
      <c r="H7" s="62"/>
    </row>
    <row r="8" spans="1:8">
      <c r="A8" s="66" t="s">
        <v>6</v>
      </c>
      <c r="B8" s="67" t="s">
        <v>7</v>
      </c>
      <c r="C8" s="68" t="s">
        <v>8</v>
      </c>
      <c r="D8" s="68" t="s">
        <v>9</v>
      </c>
      <c r="E8" s="67" t="s">
        <v>10</v>
      </c>
      <c r="F8" s="67" t="s">
        <v>11</v>
      </c>
      <c r="G8" s="69" t="s">
        <v>12</v>
      </c>
      <c r="H8" s="70" t="s">
        <v>13</v>
      </c>
    </row>
    <row r="9" ht="15.75" spans="1:8">
      <c r="A9" s="71"/>
      <c r="B9" s="72"/>
      <c r="C9" s="73"/>
      <c r="D9" s="73"/>
      <c r="E9" s="72"/>
      <c r="F9" s="72"/>
      <c r="G9" s="74"/>
      <c r="H9" s="75"/>
    </row>
    <row r="10" spans="1:8">
      <c r="A10" s="76">
        <v>1</v>
      </c>
      <c r="B10" s="77" t="str">
        <f>IFERROR(INDEX(COMPUTO!$A:$D,MATCH('PRESUP. DETALLADO'!$A10,COMPUTO!$A:$A,0),2),"")</f>
        <v>TRABAJOS PREPARATORIOS</v>
      </c>
      <c r="C10" s="78"/>
      <c r="D10" s="78"/>
      <c r="E10" s="78"/>
      <c r="F10" s="79">
        <f>SUM(F11:F12)</f>
        <v>0</v>
      </c>
      <c r="G10" s="80">
        <f>SUM(G11:G12)</f>
        <v>0</v>
      </c>
      <c r="H10" s="81">
        <f>IFERROR(SUM(H11:H12),0)</f>
        <v>0</v>
      </c>
    </row>
    <row r="11" spans="1:8">
      <c r="A11" s="82" t="s">
        <v>15</v>
      </c>
      <c r="B11" s="34" t="str">
        <f>IFERROR(INDEX(COMPUTO!$A:$D,MATCH('PRESUP. DETALLADO'!$A11,COMPUTO!$A:$A,0),2),"")</f>
        <v>Obrador y cierre de obra</v>
      </c>
      <c r="C11" s="83" t="str">
        <f>IFERROR(INDEX(COMPUTO!$A:$D,MATCH('PRESUP. DETALLADO'!$A11,COMPUTO!$A:$A,0),3),"")</f>
        <v>Gl.</v>
      </c>
      <c r="D11" s="83">
        <f>IFERROR(INDEX(COMPUTO!$A:$D,MATCH('PRESUP. DETALLADO'!$A11,COMPUTO!$A:$A,0),4),"")</f>
        <v>0</v>
      </c>
      <c r="E11" s="33">
        <f>IFERROR(INDEX('ANALISIS DE PRECIO'!$B:$F,MATCH('PRESUP. DETALLADO'!$A11,'ANALISIS DE PRECIO'!$B:$B,0),5),"")</f>
        <v>0</v>
      </c>
      <c r="F11" s="33">
        <f t="shared" ref="F11" si="0">IFERROR(D11*E11,0)</f>
        <v>0</v>
      </c>
      <c r="G11" s="84">
        <f>IFERROR(F11/$F$10,0)</f>
        <v>0</v>
      </c>
      <c r="H11" s="85">
        <f>IFERROR(F11/$F$31,0)</f>
        <v>0</v>
      </c>
    </row>
    <row r="12" ht="24" spans="1:8">
      <c r="A12" s="82" t="s">
        <v>18</v>
      </c>
      <c r="B12" s="34" t="str">
        <f>IFERROR(INDEX(COMPUTO!$A:$D,MATCH('PRESUP. DETALLADO'!$A12,COMPUTO!$A:$A,0),2),"")</f>
        <v>Replanteo y verificación de tareas y medidas</v>
      </c>
      <c r="C12" s="83" t="str">
        <f>IFERROR(INDEX(COMPUTO!$A:$D,MATCH('PRESUP. DETALLADO'!$A12,COMPUTO!$A:$A,0),3),"")</f>
        <v>Gl.</v>
      </c>
      <c r="D12" s="83">
        <f>IFERROR(INDEX(COMPUTO!$A:$D,MATCH('PRESUP. DETALLADO'!$A12,COMPUTO!$A:$A,0),4),"")</f>
        <v>0</v>
      </c>
      <c r="E12" s="33">
        <f>IFERROR(INDEX('ANALISIS DE PRECIO'!$B:$F,MATCH('PRESUP. DETALLADO'!$A12,'ANALISIS DE PRECIO'!$B:$B,0),5),"")</f>
        <v>0</v>
      </c>
      <c r="F12" s="33">
        <f t="shared" ref="F12:F14" si="1">IFERROR(D12*E12,0)</f>
        <v>0</v>
      </c>
      <c r="G12" s="84">
        <f>IFERROR(F12/$F$10,0)</f>
        <v>0</v>
      </c>
      <c r="H12" s="85">
        <f>IFERROR(F12/$F$31,0)</f>
        <v>0</v>
      </c>
    </row>
    <row r="13" spans="1:8">
      <c r="A13" s="86">
        <v>2</v>
      </c>
      <c r="B13" s="39" t="str">
        <f>IFERROR(INDEX(COMPUTO!$A:$D,MATCH('PRESUP. DETALLADO'!$A13,COMPUTO!$A:$A,0),2),"")</f>
        <v>DEMOLICIONES Y DESMANTELAMIENTO CUBIERTA</v>
      </c>
      <c r="C13" s="87"/>
      <c r="D13" s="87"/>
      <c r="E13" s="87"/>
      <c r="F13" s="88">
        <f>SUM(F14:F15)</f>
        <v>0</v>
      </c>
      <c r="G13" s="89">
        <f>SUM(G14:G15)</f>
        <v>0</v>
      </c>
      <c r="H13" s="90">
        <f>IFERROR(SUM(H14:H15),0)</f>
        <v>0</v>
      </c>
    </row>
    <row r="14" ht="24" spans="1:8">
      <c r="A14" s="82">
        <v>2.1</v>
      </c>
      <c r="B14" s="34" t="str">
        <f>IFERROR(INDEX(COMPUTO!$A:$D,MATCH('PRESUP. DETALLADO'!$A14,COMPUTO!$A:$A,0),2),"")</f>
        <v>Demolición de tabique de hormigón y vereda (fachada sur)</v>
      </c>
      <c r="C14" s="83" t="str">
        <f>IFERROR(INDEX(COMPUTO!$A:$D,MATCH('PRESUP. DETALLADO'!$A14,COMPUTO!$A:$A,0),3),"")</f>
        <v>m²</v>
      </c>
      <c r="D14" s="83">
        <f>IFERROR(INDEX(COMPUTO!$A:$D,MATCH('PRESUP. DETALLADO'!$A14,COMPUTO!$A:$A,0),4),"")</f>
        <v>0</v>
      </c>
      <c r="E14" s="33">
        <f>IFERROR(INDEX('ANALISIS DE PRECIO'!$B:$F,MATCH('PRESUP. DETALLADO'!$A14,'ANALISIS DE PRECIO'!$B:$B,0),5),"")</f>
        <v>0</v>
      </c>
      <c r="F14" s="33">
        <f t="shared" si="1"/>
        <v>0</v>
      </c>
      <c r="G14" s="84">
        <f>IFERROR(F14/$F$13,0)</f>
        <v>0</v>
      </c>
      <c r="H14" s="85">
        <f>IFERROR(F14/$F$31,0)</f>
        <v>0</v>
      </c>
    </row>
    <row r="15" ht="24" spans="1:8">
      <c r="A15" s="82">
        <v>2.2</v>
      </c>
      <c r="B15" s="34" t="str">
        <f>IFERROR(INDEX(COMPUTO!$A:$D,MATCH('PRESUP. DETALLADO'!$A15,COMPUTO!$A:$A,0),2),"")</f>
        <v>Demolición de vereda de hormigón (fachada norte)</v>
      </c>
      <c r="C15" s="83" t="str">
        <f>IFERROR(INDEX(COMPUTO!$A:$D,MATCH('PRESUP. DETALLADO'!$A15,COMPUTO!$A:$A,0),3),"")</f>
        <v>m²</v>
      </c>
      <c r="D15" s="83">
        <f>IFERROR(INDEX(COMPUTO!$A:$D,MATCH('PRESUP. DETALLADO'!$A15,COMPUTO!$A:$A,0),4),"")</f>
        <v>0</v>
      </c>
      <c r="E15" s="33">
        <f>IFERROR(INDEX('ANALISIS DE PRECIO'!$B:$F,MATCH('PRESUP. DETALLADO'!$A15,'ANALISIS DE PRECIO'!$B:$B,0),5),"")</f>
        <v>0</v>
      </c>
      <c r="F15" s="33">
        <f t="shared" ref="F15" si="2">IFERROR(D15*E15,0)</f>
        <v>0</v>
      </c>
      <c r="G15" s="84">
        <f>IFERROR(F15/$F$13,0)</f>
        <v>0</v>
      </c>
      <c r="H15" s="85">
        <f>IFERROR(F15/$F$31,0)</f>
        <v>0</v>
      </c>
    </row>
    <row r="16" spans="1:8">
      <c r="A16" s="86">
        <v>3</v>
      </c>
      <c r="B16" s="39" t="str">
        <f>IFERROR(INDEX(COMPUTO!$A:$D,MATCH('PRESUP. DETALLADO'!$A16,COMPUTO!$A:$A,0),2),"")</f>
        <v>ESTRUCTURA</v>
      </c>
      <c r="C16" s="87"/>
      <c r="D16" s="87"/>
      <c r="E16" s="87"/>
      <c r="F16" s="88">
        <f>SUM(F17:F18)</f>
        <v>0</v>
      </c>
      <c r="G16" s="89">
        <f>SUM(G17:G18)</f>
        <v>0</v>
      </c>
      <c r="H16" s="90">
        <f>IFERROR(SUM(H17:H18),0)</f>
        <v>0</v>
      </c>
    </row>
    <row r="17" spans="1:8">
      <c r="A17" s="82">
        <v>3.1</v>
      </c>
      <c r="B17" s="34" t="str">
        <f>IFERROR(INDEX(COMPUTO!$A:$D,MATCH('PRESUP. DETALLADO'!$A17,COMPUTO!$A:$A,0),2),"")</f>
        <v>Columnas de hormigón armado</v>
      </c>
      <c r="C17" s="83" t="str">
        <f>IFERROR(INDEX(COMPUTO!$A:$D,MATCH('PRESUP. DETALLADO'!$A17,COMPUTO!$A:$A,0),3),"")</f>
        <v>m³</v>
      </c>
      <c r="D17" s="83">
        <f>IFERROR(INDEX(COMPUTO!$A:$D,MATCH('PRESUP. DETALLADO'!$A17,COMPUTO!$A:$A,0),4),"")</f>
        <v>0</v>
      </c>
      <c r="E17" s="33">
        <f>IFERROR(INDEX('ANALISIS DE PRECIO'!$B:$F,MATCH('PRESUP. DETALLADO'!$A17,'ANALISIS DE PRECIO'!$B:$B,0),5),"")</f>
        <v>0</v>
      </c>
      <c r="F17" s="33">
        <f t="shared" ref="F17:F22" si="3">IFERROR(D17*E17,0)</f>
        <v>0</v>
      </c>
      <c r="G17" s="84">
        <f>IFERROR(F17/$F$16,0)</f>
        <v>0</v>
      </c>
      <c r="H17" s="85">
        <f>IFERROR(F17/$F$31,0)</f>
        <v>0</v>
      </c>
    </row>
    <row r="18" spans="1:8">
      <c r="A18" s="82">
        <v>3.2</v>
      </c>
      <c r="B18" s="34" t="str">
        <f>IFERROR(INDEX(COMPUTO!$A:$D,MATCH('PRESUP. DETALLADO'!$A18,COMPUTO!$A:$A,0),2),"")</f>
        <v>Platabandas</v>
      </c>
      <c r="C18" s="83" t="str">
        <f>IFERROR(INDEX(COMPUTO!$A:$D,MATCH('PRESUP. DETALLADO'!$A18,COMPUTO!$A:$A,0),3),"")</f>
        <v>Ud.</v>
      </c>
      <c r="D18" s="83">
        <f>IFERROR(INDEX(COMPUTO!$A:$D,MATCH('PRESUP. DETALLADO'!$A18,COMPUTO!$A:$A,0),4),"")</f>
        <v>0</v>
      </c>
      <c r="E18" s="33">
        <f>IFERROR(INDEX('ANALISIS DE PRECIO'!$B:$F,MATCH('PRESUP. DETALLADO'!$A18,'ANALISIS DE PRECIO'!$B:$B,0),5),"")</f>
        <v>0</v>
      </c>
      <c r="F18" s="33">
        <f t="shared" ref="F18" si="4">IFERROR(D18*E18,0)</f>
        <v>0</v>
      </c>
      <c r="G18" s="84">
        <f>IFERROR(F18/$F$16,0)</f>
        <v>0</v>
      </c>
      <c r="H18" s="85">
        <f>IFERROR(F18/$F$31,0)</f>
        <v>0</v>
      </c>
    </row>
    <row r="19" spans="1:8">
      <c r="A19" s="86">
        <v>4</v>
      </c>
      <c r="B19" s="39" t="str">
        <f>IFERROR(INDEX(COMPUTO!$A:$D,MATCH('PRESUP. DETALLADO'!$A19,COMPUTO!$A:$A,0),2),"")</f>
        <v>ALBAÑILERÍA</v>
      </c>
      <c r="C19" s="87"/>
      <c r="D19" s="87"/>
      <c r="E19" s="87"/>
      <c r="F19" s="88">
        <f>SUM(F20:F22)</f>
        <v>0</v>
      </c>
      <c r="G19" s="89">
        <f>SUM(G20:G22)</f>
        <v>0</v>
      </c>
      <c r="H19" s="90">
        <f>IFERROR(SUM(H20:H22),0)</f>
        <v>0</v>
      </c>
    </row>
    <row r="20" ht="36" spans="1:8">
      <c r="A20" s="82">
        <v>4.1</v>
      </c>
      <c r="B20" s="34" t="str">
        <f>IFERROR(INDEX(COMPUTO!$A:$D,MATCH('PRESUP. DETALLADO'!$A20,COMPUTO!$A:$A,0),2),"")</f>
        <v>Mampostería en elevación de ladrillo cerámico (incluye encadenado y capa aisladora)</v>
      </c>
      <c r="C20" s="83" t="str">
        <f>IFERROR(INDEX(COMPUTO!$A:$D,MATCH('PRESUP. DETALLADO'!$A20,COMPUTO!$A:$A,0),3),"")</f>
        <v>m²</v>
      </c>
      <c r="D20" s="83">
        <f>IFERROR(INDEX(COMPUTO!$A:$D,MATCH('PRESUP. DETALLADO'!$A20,COMPUTO!$A:$A,0),4),"")</f>
        <v>0</v>
      </c>
      <c r="E20" s="33">
        <f>IFERROR(INDEX('ANALISIS DE PRECIO'!$B:$F,MATCH('PRESUP. DETALLADO'!$A20,'ANALISIS DE PRECIO'!$B:$B,0),5),"")</f>
        <v>0</v>
      </c>
      <c r="F20" s="33">
        <f t="shared" ref="F20" si="5">IFERROR(D20*E20,0)</f>
        <v>0</v>
      </c>
      <c r="G20" s="84">
        <f>IFERROR(F20/$F$19,0)</f>
        <v>0</v>
      </c>
      <c r="H20" s="85">
        <f>IFERROR(F20/$F$31,0)</f>
        <v>0</v>
      </c>
    </row>
    <row r="21" spans="1:8">
      <c r="A21" s="86">
        <v>4.2</v>
      </c>
      <c r="B21" s="39" t="str">
        <f>IFERROR(INDEX(COMPUTO!$A:$D,MATCH('PRESUP. DETALLADO'!$A21,COMPUTO!$A:$A,0),2),"")</f>
        <v>REVOQUES</v>
      </c>
      <c r="C21" s="87"/>
      <c r="D21" s="87"/>
      <c r="E21" s="87"/>
      <c r="F21" s="87"/>
      <c r="G21" s="87"/>
      <c r="H21" s="91"/>
    </row>
    <row r="22" ht="24" spans="1:8">
      <c r="A22" s="82" t="s">
        <v>32</v>
      </c>
      <c r="B22" s="34" t="str">
        <f>IFERROR(INDEX(COMPUTO!$A:$D,MATCH('PRESUP. DETALLADO'!$A22,COMPUTO!$A:$A,0),2),"")</f>
        <v>Comunes a la cal en Interiores y Exteriores</v>
      </c>
      <c r="C22" s="83" t="str">
        <f>IFERROR(INDEX(COMPUTO!$A:$D,MATCH('PRESUP. DETALLADO'!$A22,COMPUTO!$A:$A,0),3),"")</f>
        <v>m²</v>
      </c>
      <c r="D22" s="83">
        <f>IFERROR(INDEX(COMPUTO!$A:$D,MATCH('PRESUP. DETALLADO'!$A22,COMPUTO!$A:$A,0),4),"")</f>
        <v>0</v>
      </c>
      <c r="E22" s="33">
        <f>IFERROR(INDEX('ANALISIS DE PRECIO'!$B:$F,MATCH('PRESUP. DETALLADO'!$A22,'ANALISIS DE PRECIO'!$B:$B,0),5),"")</f>
        <v>0</v>
      </c>
      <c r="F22" s="33">
        <f t="shared" si="3"/>
        <v>0</v>
      </c>
      <c r="G22" s="84">
        <f>IFERROR(F22/$F$19,0)</f>
        <v>0</v>
      </c>
      <c r="H22" s="85">
        <f>IFERROR(F22/$F$31,0)</f>
        <v>0</v>
      </c>
    </row>
    <row r="23" spans="1:8">
      <c r="A23" s="86">
        <v>5</v>
      </c>
      <c r="B23" s="39" t="str">
        <f>IFERROR(INDEX(COMPUTO!$A:$D,MATCH('PRESUP. DETALLADO'!$A23,COMPUTO!$A:$A,0),2),"")</f>
        <v>HERRERIA</v>
      </c>
      <c r="C23" s="87"/>
      <c r="D23" s="87"/>
      <c r="E23" s="87"/>
      <c r="F23" s="88">
        <f>SUM(F24:F25)</f>
        <v>0</v>
      </c>
      <c r="G23" s="89">
        <f>SUM(G24:G25)</f>
        <v>0</v>
      </c>
      <c r="H23" s="90">
        <f>IFERROR(SUM(H24:H25),0)</f>
        <v>0</v>
      </c>
    </row>
    <row r="24" spans="1:8">
      <c r="A24" s="82">
        <v>5.1</v>
      </c>
      <c r="B24" s="34" t="str">
        <f>IFERROR(INDEX(COMPUTO!$A:$D,MATCH('PRESUP. DETALLADO'!$A24,COMPUTO!$A:$A,0),2),"")</f>
        <v>Portón de Chapa Acanalada</v>
      </c>
      <c r="C24" s="83" t="str">
        <f>IFERROR(INDEX(COMPUTO!$A:$D,MATCH('PRESUP. DETALLADO'!$A24,COMPUTO!$A:$A,0),3),"")</f>
        <v>m²</v>
      </c>
      <c r="D24" s="83">
        <f>IFERROR(INDEX(COMPUTO!$A:$D,MATCH('PRESUP. DETALLADO'!$A24,COMPUTO!$A:$A,0),4),"")</f>
        <v>0</v>
      </c>
      <c r="E24" s="33">
        <f>IFERROR(INDEX('ANALISIS DE PRECIO'!$B:$F,MATCH('PRESUP. DETALLADO'!$A24,'ANALISIS DE PRECIO'!$B:$B,0),5),"")</f>
        <v>0</v>
      </c>
      <c r="F24" s="33">
        <f t="shared" ref="F24:F25" si="6">IFERROR(D24*E24,0)</f>
        <v>0</v>
      </c>
      <c r="G24" s="84">
        <f t="shared" ref="G24:G25" si="7">IFERROR(F24/$F$23,0)</f>
        <v>0</v>
      </c>
      <c r="H24" s="85">
        <f t="shared" ref="H24:H25" si="8">IFERROR(F24/$F$31,0)</f>
        <v>0</v>
      </c>
    </row>
    <row r="25" spans="1:8">
      <c r="A25" s="82">
        <v>5.2</v>
      </c>
      <c r="B25" s="34" t="str">
        <f>IFERROR(INDEX(COMPUTO!$A:$D,MATCH('PRESUP. DETALLADO'!$A25,COMPUTO!$A:$A,0),2),"")</f>
        <v>Puertas de emergencia</v>
      </c>
      <c r="C25" s="83" t="str">
        <f>IFERROR(INDEX(COMPUTO!$A:$D,MATCH('PRESUP. DETALLADO'!$A25,COMPUTO!$A:$A,0),3),"")</f>
        <v>Ud.</v>
      </c>
      <c r="D25" s="83">
        <f>IFERROR(INDEX(COMPUTO!$A:$D,MATCH('PRESUP. DETALLADO'!$A25,COMPUTO!$A:$A,0),4),"")</f>
        <v>0</v>
      </c>
      <c r="E25" s="33">
        <f>IFERROR(INDEX('ANALISIS DE PRECIO'!$B:$F,MATCH('PRESUP. DETALLADO'!$A25,'ANALISIS DE PRECIO'!$B:$B,0),5),"")</f>
        <v>0</v>
      </c>
      <c r="F25" s="33">
        <f t="shared" si="6"/>
        <v>0</v>
      </c>
      <c r="G25" s="84">
        <f t="shared" si="7"/>
        <v>0</v>
      </c>
      <c r="H25" s="85">
        <f t="shared" si="8"/>
        <v>0</v>
      </c>
    </row>
    <row r="26" spans="1:8">
      <c r="A26" s="86">
        <v>6</v>
      </c>
      <c r="B26" s="39" t="str">
        <f>IFERROR(INDEX(COMPUTO!$A:$D,MATCH('PRESUP. DETALLADO'!$A26,COMPUTO!$A:$A,0),2),"")</f>
        <v>PINTURAS</v>
      </c>
      <c r="C26" s="87"/>
      <c r="D26" s="87"/>
      <c r="E26" s="87"/>
      <c r="F26" s="88">
        <f>SUM(F27:F28)</f>
        <v>0</v>
      </c>
      <c r="G26" s="89">
        <f>SUM(G27:G28)</f>
        <v>0</v>
      </c>
      <c r="H26" s="90">
        <f>IFERROR(SUM(H27:H28),0)</f>
        <v>0</v>
      </c>
    </row>
    <row r="27" ht="24" spans="1:8">
      <c r="A27" s="82">
        <v>6.1</v>
      </c>
      <c r="B27" s="34" t="str">
        <f>IFERROR(INDEX(COMPUTO!$A:$D,MATCH('PRESUP. DETALLADO'!$A27,COMPUTO!$A:$A,0),2),"")</f>
        <v>Al latex para muros interiores, tabiques y cielorrasos</v>
      </c>
      <c r="C27" s="83" t="str">
        <f>IFERROR(INDEX(COMPUTO!$A:$D,MATCH('PRESUP. DETALLADO'!$A27,COMPUTO!$A:$A,0),3),"")</f>
        <v>m²</v>
      </c>
      <c r="D27" s="92">
        <f>IFERROR(INDEX(COMPUTO!$A:$D,MATCH('PRESUP. DETALLADO'!$A27,COMPUTO!$A:$A,0),4),"")</f>
        <v>0</v>
      </c>
      <c r="E27" s="33">
        <f>IFERROR(INDEX('ANALISIS DE PRECIO'!$B:$F,MATCH('PRESUP. DETALLADO'!$A27,'ANALISIS DE PRECIO'!$B:$B,0),5),"")</f>
        <v>0</v>
      </c>
      <c r="F27" s="33">
        <f t="shared" ref="F27" si="9">IFERROR(D27*E27,0)</f>
        <v>0</v>
      </c>
      <c r="G27" s="84">
        <f>IFERROR(F27/$F$26,0)</f>
        <v>0</v>
      </c>
      <c r="H27" s="85">
        <f>IFERROR(F27/$F$31,0)</f>
        <v>0</v>
      </c>
    </row>
    <row r="28" spans="1:8">
      <c r="A28" s="82">
        <v>6.2</v>
      </c>
      <c r="B28" s="34" t="str">
        <f>IFERROR(INDEX(COMPUTO!$A:$D,MATCH('PRESUP. DETALLADO'!$A28,COMPUTO!$A:$A,0),2),"")</f>
        <v>Esmalte sintético</v>
      </c>
      <c r="C28" s="83" t="str">
        <f>IFERROR(INDEX(COMPUTO!$A:$D,MATCH('PRESUP. DETALLADO'!$A28,COMPUTO!$A:$A,0),3),"")</f>
        <v>m²</v>
      </c>
      <c r="D28" s="92">
        <f>IFERROR(INDEX(COMPUTO!$A:$D,MATCH('PRESUP. DETALLADO'!$A28,COMPUTO!$A:$A,0),4),"")</f>
        <v>0</v>
      </c>
      <c r="E28" s="33">
        <f>IFERROR(INDEX('ANALISIS DE PRECIO'!$B:$F,MATCH('PRESUP. DETALLADO'!$A28,'ANALISIS DE PRECIO'!$B:$B,0),5),"")</f>
        <v>0</v>
      </c>
      <c r="F28" s="33">
        <f t="shared" ref="F28:F30" si="10">IFERROR(D28*E28,0)</f>
        <v>0</v>
      </c>
      <c r="G28" s="84">
        <f>IFERROR(F28/$F$26,0)</f>
        <v>0</v>
      </c>
      <c r="H28" s="85">
        <f>IFERROR(F28/$F$31,0)</f>
        <v>0</v>
      </c>
    </row>
    <row r="29" spans="1:8">
      <c r="A29" s="86">
        <v>7</v>
      </c>
      <c r="B29" s="39" t="str">
        <f>IFERROR(INDEX(COMPUTO!$A:$D,MATCH('PRESUP. DETALLADO'!$A29,COMPUTO!$A:$A,0),2),"")</f>
        <v>LIMPIEZA DE OBRA</v>
      </c>
      <c r="C29" s="87"/>
      <c r="D29" s="87"/>
      <c r="E29" s="87"/>
      <c r="F29" s="93">
        <f>SUM(F30)</f>
        <v>0</v>
      </c>
      <c r="G29" s="89">
        <f>SUM(G30)</f>
        <v>0</v>
      </c>
      <c r="H29" s="90">
        <f>IFERROR(SUM(H30:H30),0)</f>
        <v>0</v>
      </c>
    </row>
    <row r="30" spans="1:8">
      <c r="A30" s="82">
        <v>7.1</v>
      </c>
      <c r="B30" s="34" t="str">
        <f>IFERROR(INDEX(COMPUTO!$A:$D,MATCH('PRESUP. DETALLADO'!$A30,COMPUTO!$A:$A,0),2),"")</f>
        <v>Limpieza de obra</v>
      </c>
      <c r="C30" s="83" t="str">
        <f>IFERROR(INDEX(COMPUTO!$A:$D,MATCH('PRESUP. DETALLADO'!$A30,COMPUTO!$A:$A,0),3),"")</f>
        <v>Gl.</v>
      </c>
      <c r="D30" s="83">
        <f>IFERROR(INDEX(COMPUTO!$A:$D,MATCH('PRESUP. DETALLADO'!$A30,COMPUTO!$A:$A,0),4),"")</f>
        <v>0</v>
      </c>
      <c r="E30" s="33">
        <f>IFERROR(INDEX('ANALISIS DE PRECIO'!$B:$F,MATCH('PRESUP. DETALLADO'!$A30,'ANALISIS DE PRECIO'!$B:$B,0),5),"")</f>
        <v>0</v>
      </c>
      <c r="F30" s="33">
        <f t="shared" si="10"/>
        <v>0</v>
      </c>
      <c r="G30" s="84">
        <f>IFERROR(F30/$F$29,0)</f>
        <v>0</v>
      </c>
      <c r="H30" s="85">
        <f>IFERROR(F30/$F$31,0)</f>
        <v>0</v>
      </c>
    </row>
    <row r="31" spans="1:16">
      <c r="A31" s="94" t="s">
        <v>42</v>
      </c>
      <c r="B31" s="95"/>
      <c r="C31" s="95"/>
      <c r="D31" s="95"/>
      <c r="E31" s="95"/>
      <c r="F31" s="96">
        <f>SUM(F10,F13,F16,F19,F23,F26,F29)</f>
        <v>0</v>
      </c>
      <c r="G31" s="97"/>
      <c r="H31" s="98">
        <f>SUM(H10,H13,H16,H19,H23,H26,H29)</f>
        <v>0</v>
      </c>
      <c r="M31" s="107"/>
      <c r="N31" s="108"/>
      <c r="O31" s="109"/>
      <c r="P31" s="110"/>
    </row>
    <row r="32" spans="1:8">
      <c r="A32" s="99" t="s">
        <v>320</v>
      </c>
      <c r="B32" s="100"/>
      <c r="C32" s="100"/>
      <c r="D32" s="100"/>
      <c r="E32" s="100"/>
      <c r="F32" s="100"/>
      <c r="G32" s="100"/>
      <c r="H32" s="101"/>
    </row>
    <row r="33" spans="1:8">
      <c r="A33" s="102"/>
      <c r="B33" s="103"/>
      <c r="C33" s="103"/>
      <c r="D33" s="103"/>
      <c r="E33" s="103"/>
      <c r="F33" s="103"/>
      <c r="G33" s="103"/>
      <c r="H33" s="104"/>
    </row>
    <row r="34" spans="1:8">
      <c r="A34" s="105"/>
      <c r="B34" s="58"/>
      <c r="C34" s="105"/>
      <c r="D34" s="105"/>
      <c r="E34" s="105"/>
      <c r="F34" s="105"/>
      <c r="G34" s="106"/>
      <c r="H34" s="105"/>
    </row>
    <row r="35" spans="1:8">
      <c r="A35" s="105"/>
      <c r="B35" s="58"/>
      <c r="C35" s="105"/>
      <c r="D35" s="105"/>
      <c r="E35" s="105"/>
      <c r="F35" s="105"/>
      <c r="G35" s="106"/>
      <c r="H35" s="105"/>
    </row>
    <row r="36" spans="1:8">
      <c r="A36" s="105"/>
      <c r="B36" s="58"/>
      <c r="C36" s="105"/>
      <c r="D36" s="105"/>
      <c r="E36" s="105"/>
      <c r="F36" s="105"/>
      <c r="G36" s="106"/>
      <c r="H36" s="105"/>
    </row>
    <row r="37" spans="1:8">
      <c r="A37" s="105"/>
      <c r="B37" s="58"/>
      <c r="C37" s="105"/>
      <c r="D37" s="105"/>
      <c r="E37" s="105"/>
      <c r="F37" s="105"/>
      <c r="G37" s="106"/>
      <c r="H37" s="105"/>
    </row>
    <row r="38" spans="1:8">
      <c r="A38" s="105"/>
      <c r="B38" s="58"/>
      <c r="C38" s="105"/>
      <c r="D38" s="105"/>
      <c r="E38" s="105"/>
      <c r="F38" s="105"/>
      <c r="G38" s="106"/>
      <c r="H38" s="105"/>
    </row>
  </sheetData>
  <sheetProtection algorithmName="SHA-512" hashValue="ub7rP9OpfyPSHIYlex0k24XRYeFBUBMPe3KDtynygYX3ZGvEfU8VcPmpp5Goi9xFu7CwH1lFMqK54UOWuxwHlQ==" saltValue="R8B9COn66QwOcFY2NV6xKQ==" spinCount="100000" sheet="1" objects="1"/>
  <protectedRanges>
    <protectedRange sqref="A32:H33" name="Rango1"/>
  </protectedRanges>
  <mergeCells count="15">
    <mergeCell ref="A2:H2"/>
    <mergeCell ref="A3:E3"/>
    <mergeCell ref="F3:H3"/>
    <mergeCell ref="A4:H4"/>
    <mergeCell ref="A6:H6"/>
    <mergeCell ref="A31:E31"/>
    <mergeCell ref="A8:A9"/>
    <mergeCell ref="B8:B9"/>
    <mergeCell ref="C8:C9"/>
    <mergeCell ref="D8:D9"/>
    <mergeCell ref="E8:E9"/>
    <mergeCell ref="F8:F9"/>
    <mergeCell ref="G8:G9"/>
    <mergeCell ref="H8:H9"/>
    <mergeCell ref="A32:H33"/>
  </mergeCells>
  <dataValidations count="1">
    <dataValidation type="list" allowBlank="1" showInputMessage="1" showErrorMessage="1" sqref="A10:A30">
      <formula1>COMPUTO!$A$7:$A87</formula1>
    </dataValidation>
  </dataValidations>
  <printOptions horizontalCentered="1"/>
  <pageMargins left="0.196850393700787" right="0.196850393700787" top="0.393700787401575" bottom="0.393700787401575" header="0.31496062992126" footer="0.31496062992126"/>
  <pageSetup paperSize="9" scale="95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4" master="" otherUserPermission="visible">
    <arrUserId title="Rango1_2" rangeCreator="" othersAccessPermission="edit"/>
  </rangeList>
  <rangeList sheetStid="1" master="" otherUserPermission="visible">
    <arrUserId title="Rango2" rangeCreator="" othersAccessPermission="edit"/>
  </rangeList>
  <rangeList sheetStid="5" master="" otherUserPermission="visible"/>
  <rangeList sheetStid="2" master="" otherUserPermission="visible"/>
  <rangeList sheetStid="8" master="" otherUserPermission="visible"/>
  <rangeList sheetStid="6" master="" otherUserPermission="visible">
    <arrUserId title="Rango1" rangeCreator="" othersAccessPermission="edit"/>
  </rangeList>
  <rangeList sheetStid="13" master="" otherUserPermission="visible"/>
  <rangeList sheetStid="3" master="" otherUserPermission="visible"/>
  <rangeList sheetStid="4" master="" otherUserPermission="visible">
    <arrUserId title="Rango1" rangeCreator="" othersAccessPermission="edit"/>
  </rangeList>
  <rangeList sheetStid="10" master="" otherUserPermission="visible">
    <arrUserId title="Rango1" rangeCreator="" othersAccessPermission="edit"/>
  </rangeList>
  <rangeList sheetStid="12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PRESUP. OF </vt:lpstr>
      <vt:lpstr>COMPUTO</vt:lpstr>
      <vt:lpstr>UNIDADES y TIPOS</vt:lpstr>
      <vt:lpstr>INSUMOS</vt:lpstr>
      <vt:lpstr>Indices INDEC</vt:lpstr>
      <vt:lpstr>Coeficiente de Pase</vt:lpstr>
      <vt:lpstr>POLINOMICA DE REDET.</vt:lpstr>
      <vt:lpstr>ANALISIS DE PRECIO</vt:lpstr>
      <vt:lpstr>PRESUP. DETALLADO</vt:lpstr>
      <vt:lpstr>PLAN DE AVANCE</vt:lpstr>
      <vt:lpstr>Curva de avance</vt:lpstr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Alejandra</cp:lastModifiedBy>
  <dcterms:created xsi:type="dcterms:W3CDTF">2023-10-02T11:44:00Z</dcterms:created>
  <cp:lastPrinted>2025-03-26T12:34:00Z</cp:lastPrinted>
  <dcterms:modified xsi:type="dcterms:W3CDTF">2025-05-22T14:14:40Z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B60AA2A53FD24A08AEE9E9DBDE904BEB_12</vt:lpwstr>
  </property>
  <property fmtid="{D5CDD505-2E9C-101B-9397-08002B2CF9AE}" pid="3" name="KSOProductBuildVer">
    <vt:lpwstr>2058-12.2.0.21179</vt:lpwstr>
  </property>
</Properties>
</file>