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7945" windowHeight="11850"/>
  </bookViews>
  <sheets>
    <sheet name="PRESUP OF." sheetId="16" r:id="rId1"/>
    <sheet name="COMPUTO" sheetId="1" r:id="rId2"/>
    <sheet name="UNIDADES y TIPOS" sheetId="5" state="hidden" r:id="rId3"/>
    <sheet name="INSUMOS" sheetId="2" r:id="rId4"/>
    <sheet name="Indices INDEC" sheetId="8" r:id="rId5"/>
    <sheet name="Coeficiente de Pase" sheetId="6" r:id="rId6"/>
    <sheet name="POLINOMICA DE REDET." sheetId="13" r:id="rId7"/>
    <sheet name="ANALISIS DE PRECIO" sheetId="3" r:id="rId8"/>
    <sheet name="PRESUP. DETALLADO" sheetId="4" r:id="rId9"/>
    <sheet name="PLAN DE AVANCE" sheetId="10" r:id="rId10"/>
    <sheet name="Curva de avance" sheetId="12" r:id="rId11"/>
    <sheet name="Hoja1" sheetId="11" state="hidden" r:id="rId12"/>
  </sheets>
  <definedNames>
    <definedName name="_xlnm.Print_Area" localSheetId="10">'Curva de avance'!#REF!</definedName>
    <definedName name="_xlnm.Print_Area" localSheetId="9">'PLAN DE AVANCE'!$A$3:$J$46</definedName>
    <definedName name="_xlnm.Print_Area" localSheetId="0">'PRESUP OF.'!$A$1:$H$51</definedName>
    <definedName name="_xlnm.Print_Area" localSheetId="8">'PRESUP. DETALLADO'!$A$1:$H$50</definedName>
    <definedName name="DESCICC">#REF!</definedName>
    <definedName name="EQ">#REF!</definedName>
    <definedName name="ICC">#REF!</definedName>
    <definedName name="INSUMOS">Tabla2[DESCRIPCIÓN]</definedName>
    <definedName name="MAT">#REF!</definedName>
    <definedName name="MO">Tabla2[DESCRIPCIÓN]</definedName>
    <definedName name="TIPOS">Tabla3[TIPOS]</definedName>
    <definedName name="UNI">Tabla1[UNIDADES]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0"/>
  <c r="B41"/>
  <c r="B38"/>
  <c r="B36"/>
  <c r="B34"/>
  <c r="B30"/>
  <c r="B28"/>
  <c r="B27"/>
  <c r="B24"/>
  <c r="B20"/>
  <c r="B19"/>
  <c r="B16"/>
  <c r="B15"/>
  <c r="B11"/>
  <c r="B39"/>
  <c r="K39"/>
  <c r="B40"/>
  <c r="K40"/>
  <c r="B42"/>
  <c r="K42"/>
  <c r="B44"/>
  <c r="K44"/>
  <c r="B29"/>
  <c r="K29"/>
  <c r="B31"/>
  <c r="K31"/>
  <c r="B32"/>
  <c r="K32"/>
  <c r="B33"/>
  <c r="K33"/>
  <c r="B35"/>
  <c r="K35"/>
  <c r="B10"/>
  <c r="K10"/>
  <c r="B12"/>
  <c r="K12"/>
  <c r="B13"/>
  <c r="K13"/>
  <c r="B14"/>
  <c r="K14"/>
  <c r="B17"/>
  <c r="K17"/>
  <c r="B18"/>
  <c r="K18"/>
  <c r="B21"/>
  <c r="K21"/>
  <c r="B22"/>
  <c r="K22"/>
  <c r="B23"/>
  <c r="K23"/>
  <c r="B25"/>
  <c r="K25"/>
  <c r="B26"/>
  <c r="K26"/>
  <c r="B37"/>
  <c r="K37"/>
  <c r="K9"/>
  <c r="B45" i="4"/>
  <c r="B43"/>
  <c r="B40"/>
  <c r="B38"/>
  <c r="B36"/>
  <c r="B32"/>
  <c r="B30"/>
  <c r="B29"/>
  <c r="B34"/>
  <c r="C34"/>
  <c r="D34"/>
  <c r="B35"/>
  <c r="C35"/>
  <c r="D35"/>
  <c r="B37"/>
  <c r="C37"/>
  <c r="D37"/>
  <c r="B39"/>
  <c r="C39"/>
  <c r="D39"/>
  <c r="B26"/>
  <c r="B22"/>
  <c r="B21"/>
  <c r="B18"/>
  <c r="B17"/>
  <c r="H616" i="3"/>
  <c r="B613"/>
  <c r="F613" s="1"/>
  <c r="G613" s="1"/>
  <c r="B612"/>
  <c r="D612" s="1"/>
  <c r="B611"/>
  <c r="F611" s="1"/>
  <c r="G611" s="1"/>
  <c r="B610"/>
  <c r="D610" s="1"/>
  <c r="B607"/>
  <c r="F607" s="1"/>
  <c r="G607" s="1"/>
  <c r="B606"/>
  <c r="D606" s="1"/>
  <c r="B605"/>
  <c r="D605" s="1"/>
  <c r="B604"/>
  <c r="D604" s="1"/>
  <c r="B603"/>
  <c r="D603" s="1"/>
  <c r="F602"/>
  <c r="G602" s="1"/>
  <c r="B602"/>
  <c r="D602" s="1"/>
  <c r="B601"/>
  <c r="D601" s="1"/>
  <c r="B600"/>
  <c r="D600" s="1"/>
  <c r="B597"/>
  <c r="D597" s="1"/>
  <c r="B596"/>
  <c r="D596" s="1"/>
  <c r="B595"/>
  <c r="D595" s="1"/>
  <c r="B594"/>
  <c r="F594" s="1"/>
  <c r="G594" s="1"/>
  <c r="E592"/>
  <c r="D592"/>
  <c r="F617" s="1"/>
  <c r="C592"/>
  <c r="C591"/>
  <c r="H588"/>
  <c r="B585"/>
  <c r="D585" s="1"/>
  <c r="B584"/>
  <c r="D584" s="1"/>
  <c r="F583"/>
  <c r="G583" s="1"/>
  <c r="B583"/>
  <c r="D583" s="1"/>
  <c r="B582"/>
  <c r="D582" s="1"/>
  <c r="B579"/>
  <c r="D579" s="1"/>
  <c r="B578"/>
  <c r="D578" s="1"/>
  <c r="B577"/>
  <c r="D577" s="1"/>
  <c r="B576"/>
  <c r="D576" s="1"/>
  <c r="B575"/>
  <c r="D575" s="1"/>
  <c r="B574"/>
  <c r="D574" s="1"/>
  <c r="F573"/>
  <c r="G573" s="1"/>
  <c r="B573"/>
  <c r="D573" s="1"/>
  <c r="B572"/>
  <c r="D572" s="1"/>
  <c r="B571"/>
  <c r="D571" s="1"/>
  <c r="B568"/>
  <c r="D568" s="1"/>
  <c r="B567"/>
  <c r="D567" s="1"/>
  <c r="B566"/>
  <c r="B565"/>
  <c r="F565" s="1"/>
  <c r="G565" s="1"/>
  <c r="E563"/>
  <c r="D563"/>
  <c r="F589" s="1"/>
  <c r="C563"/>
  <c r="H560"/>
  <c r="B557"/>
  <c r="F557" s="1"/>
  <c r="G557" s="1"/>
  <c r="B556"/>
  <c r="D556" s="1"/>
  <c r="B555"/>
  <c r="F555" s="1"/>
  <c r="G555" s="1"/>
  <c r="B554"/>
  <c r="D554" s="1"/>
  <c r="B551"/>
  <c r="D551" s="1"/>
  <c r="B550"/>
  <c r="D550" s="1"/>
  <c r="B549"/>
  <c r="D549" s="1"/>
  <c r="B548"/>
  <c r="D548" s="1"/>
  <c r="B547"/>
  <c r="D547" s="1"/>
  <c r="B546"/>
  <c r="D546" s="1"/>
  <c r="B545"/>
  <c r="D545" s="1"/>
  <c r="B544"/>
  <c r="D544" s="1"/>
  <c r="B543"/>
  <c r="F540"/>
  <c r="G540" s="1"/>
  <c r="B540"/>
  <c r="D540" s="1"/>
  <c r="B539"/>
  <c r="D539" s="1"/>
  <c r="F538"/>
  <c r="G538" s="1"/>
  <c r="B538"/>
  <c r="D538" s="1"/>
  <c r="B537"/>
  <c r="F537" s="1"/>
  <c r="G537" s="1"/>
  <c r="E535"/>
  <c r="D535"/>
  <c r="F561" s="1"/>
  <c r="C535"/>
  <c r="H532"/>
  <c r="B529"/>
  <c r="F529" s="1"/>
  <c r="G529" s="1"/>
  <c r="B528"/>
  <c r="D528" s="1"/>
  <c r="B527"/>
  <c r="F527" s="1"/>
  <c r="G527" s="1"/>
  <c r="B526"/>
  <c r="D526" s="1"/>
  <c r="B523"/>
  <c r="D523" s="1"/>
  <c r="F522"/>
  <c r="G522" s="1"/>
  <c r="B522"/>
  <c r="D522" s="1"/>
  <c r="B521"/>
  <c r="D521" s="1"/>
  <c r="B520"/>
  <c r="D520" s="1"/>
  <c r="B519"/>
  <c r="D519" s="1"/>
  <c r="B518"/>
  <c r="D518" s="1"/>
  <c r="B517"/>
  <c r="D517" s="1"/>
  <c r="B516"/>
  <c r="D516" s="1"/>
  <c r="B513"/>
  <c r="D513" s="1"/>
  <c r="B512"/>
  <c r="D512" s="1"/>
  <c r="B511"/>
  <c r="D511" s="1"/>
  <c r="B510"/>
  <c r="F510" s="1"/>
  <c r="G510" s="1"/>
  <c r="E508"/>
  <c r="D508"/>
  <c r="F533" s="1"/>
  <c r="C508"/>
  <c r="C507"/>
  <c r="H504"/>
  <c r="B501"/>
  <c r="F501" s="1"/>
  <c r="G501" s="1"/>
  <c r="B500"/>
  <c r="D500" s="1"/>
  <c r="B499"/>
  <c r="F499" s="1"/>
  <c r="G499" s="1"/>
  <c r="B498"/>
  <c r="D498" s="1"/>
  <c r="B495"/>
  <c r="D495" s="1"/>
  <c r="B494"/>
  <c r="D494" s="1"/>
  <c r="B493"/>
  <c r="D493" s="1"/>
  <c r="B492"/>
  <c r="D492" s="1"/>
  <c r="B491"/>
  <c r="D491" s="1"/>
  <c r="B490"/>
  <c r="D490" s="1"/>
  <c r="B489"/>
  <c r="D489" s="1"/>
  <c r="B488"/>
  <c r="D488" s="1"/>
  <c r="B487"/>
  <c r="D487" s="1"/>
  <c r="B484"/>
  <c r="D484" s="1"/>
  <c r="B483"/>
  <c r="D483" s="1"/>
  <c r="B482"/>
  <c r="F482" s="1"/>
  <c r="G482" s="1"/>
  <c r="B481"/>
  <c r="F481" s="1"/>
  <c r="G481" s="1"/>
  <c r="E479"/>
  <c r="D479"/>
  <c r="F505" s="1"/>
  <c r="C479"/>
  <c r="H476"/>
  <c r="B473"/>
  <c r="F473" s="1"/>
  <c r="G473" s="1"/>
  <c r="B472"/>
  <c r="D472" s="1"/>
  <c r="B471"/>
  <c r="F471" s="1"/>
  <c r="G471" s="1"/>
  <c r="B470"/>
  <c r="D470" s="1"/>
  <c r="B467"/>
  <c r="D467" s="1"/>
  <c r="B466"/>
  <c r="D466" s="1"/>
  <c r="B465"/>
  <c r="D465" s="1"/>
  <c r="B464"/>
  <c r="D464" s="1"/>
  <c r="B463"/>
  <c r="D463" s="1"/>
  <c r="B462"/>
  <c r="D462" s="1"/>
  <c r="B461"/>
  <c r="D461" s="1"/>
  <c r="B460"/>
  <c r="D460" s="1"/>
  <c r="B459"/>
  <c r="B456"/>
  <c r="D456" s="1"/>
  <c r="B455"/>
  <c r="D455" s="1"/>
  <c r="B454"/>
  <c r="D454" s="1"/>
  <c r="B453"/>
  <c r="F453" s="1"/>
  <c r="G453" s="1"/>
  <c r="E451"/>
  <c r="D451"/>
  <c r="F477" s="1"/>
  <c r="C451"/>
  <c r="H448"/>
  <c r="B445"/>
  <c r="F445" s="1"/>
  <c r="G445" s="1"/>
  <c r="B444"/>
  <c r="D444" s="1"/>
  <c r="B443"/>
  <c r="F443" s="1"/>
  <c r="G443" s="1"/>
  <c r="B442"/>
  <c r="D442" s="1"/>
  <c r="F439"/>
  <c r="G439" s="1"/>
  <c r="B439"/>
  <c r="D439" s="1"/>
  <c r="B438"/>
  <c r="D438" s="1"/>
  <c r="B437"/>
  <c r="D437" s="1"/>
  <c r="B436"/>
  <c r="D436" s="1"/>
  <c r="F435"/>
  <c r="G435" s="1"/>
  <c r="B435"/>
  <c r="D435" s="1"/>
  <c r="B434"/>
  <c r="D434" s="1"/>
  <c r="B433"/>
  <c r="D433" s="1"/>
  <c r="B432"/>
  <c r="D432" s="1"/>
  <c r="B431"/>
  <c r="D431" s="1"/>
  <c r="B428"/>
  <c r="F428" s="1"/>
  <c r="G428" s="1"/>
  <c r="B427"/>
  <c r="D427" s="1"/>
  <c r="B426"/>
  <c r="F426" s="1"/>
  <c r="G426" s="1"/>
  <c r="B425"/>
  <c r="D425" s="1"/>
  <c r="E423"/>
  <c r="D423"/>
  <c r="F449" s="1"/>
  <c r="C423"/>
  <c r="H420"/>
  <c r="B417"/>
  <c r="F417" s="1"/>
  <c r="G417" s="1"/>
  <c r="B416"/>
  <c r="D416" s="1"/>
  <c r="B415"/>
  <c r="F415" s="1"/>
  <c r="G415" s="1"/>
  <c r="B414"/>
  <c r="D414" s="1"/>
  <c r="B411"/>
  <c r="F411" s="1"/>
  <c r="G411" s="1"/>
  <c r="B410"/>
  <c r="D410" s="1"/>
  <c r="B409"/>
  <c r="F409" s="1"/>
  <c r="G409" s="1"/>
  <c r="B408"/>
  <c r="D408" s="1"/>
  <c r="B407"/>
  <c r="F407" s="1"/>
  <c r="G407" s="1"/>
  <c r="B406"/>
  <c r="D406" s="1"/>
  <c r="B405"/>
  <c r="D405" s="1"/>
  <c r="B404"/>
  <c r="D404" s="1"/>
  <c r="B403"/>
  <c r="D403" s="1"/>
  <c r="B400"/>
  <c r="D400" s="1"/>
  <c r="B399"/>
  <c r="D399" s="1"/>
  <c r="B398"/>
  <c r="D398" s="1"/>
  <c r="B397"/>
  <c r="D397" s="1"/>
  <c r="E395"/>
  <c r="D395"/>
  <c r="F421" s="1"/>
  <c r="C395"/>
  <c r="H392"/>
  <c r="B389"/>
  <c r="F389" s="1"/>
  <c r="G389" s="1"/>
  <c r="B388"/>
  <c r="D388" s="1"/>
  <c r="B387"/>
  <c r="F387" s="1"/>
  <c r="G387" s="1"/>
  <c r="B386"/>
  <c r="D386" s="1"/>
  <c r="B383"/>
  <c r="D383" s="1"/>
  <c r="B382"/>
  <c r="D382" s="1"/>
  <c r="B381"/>
  <c r="D381" s="1"/>
  <c r="B380"/>
  <c r="D380" s="1"/>
  <c r="B379"/>
  <c r="D379" s="1"/>
  <c r="B378"/>
  <c r="D378" s="1"/>
  <c r="F377"/>
  <c r="G377" s="1"/>
  <c r="B377"/>
  <c r="D377" s="1"/>
  <c r="B376"/>
  <c r="D376" s="1"/>
  <c r="B375"/>
  <c r="D375" s="1"/>
  <c r="B372"/>
  <c r="F372" s="1"/>
  <c r="G372" s="1"/>
  <c r="F371"/>
  <c r="G371" s="1"/>
  <c r="B371"/>
  <c r="D371" s="1"/>
  <c r="B370"/>
  <c r="D370" s="1"/>
  <c r="B369"/>
  <c r="F369" s="1"/>
  <c r="G369" s="1"/>
  <c r="E367"/>
  <c r="D367"/>
  <c r="F393" s="1"/>
  <c r="C367"/>
  <c r="H364"/>
  <c r="B361"/>
  <c r="F361" s="1"/>
  <c r="G361" s="1"/>
  <c r="B360"/>
  <c r="D360" s="1"/>
  <c r="B359"/>
  <c r="F359" s="1"/>
  <c r="G359" s="1"/>
  <c r="B358"/>
  <c r="D358" s="1"/>
  <c r="B355"/>
  <c r="D355" s="1"/>
  <c r="B354"/>
  <c r="D354" s="1"/>
  <c r="B353"/>
  <c r="D353" s="1"/>
  <c r="B352"/>
  <c r="D352" s="1"/>
  <c r="B351"/>
  <c r="D351" s="1"/>
  <c r="B350"/>
  <c r="D350" s="1"/>
  <c r="B349"/>
  <c r="D349" s="1"/>
  <c r="B348"/>
  <c r="D348" s="1"/>
  <c r="B345"/>
  <c r="D345" s="1"/>
  <c r="B344"/>
  <c r="F344" s="1"/>
  <c r="G344" s="1"/>
  <c r="B343"/>
  <c r="D343" s="1"/>
  <c r="B342"/>
  <c r="F342" s="1"/>
  <c r="G342" s="1"/>
  <c r="E340"/>
  <c r="D340"/>
  <c r="F365" s="1"/>
  <c r="C340"/>
  <c r="C339"/>
  <c r="B13" i="4"/>
  <c r="B12"/>
  <c r="C12"/>
  <c r="D12"/>
  <c r="B14"/>
  <c r="C14"/>
  <c r="D14"/>
  <c r="B15"/>
  <c r="C15"/>
  <c r="D15"/>
  <c r="B16"/>
  <c r="C16"/>
  <c r="D16"/>
  <c r="B19"/>
  <c r="C19"/>
  <c r="D19"/>
  <c r="B20"/>
  <c r="C20"/>
  <c r="D20"/>
  <c r="B23"/>
  <c r="C23"/>
  <c r="D23"/>
  <c r="B24"/>
  <c r="C24"/>
  <c r="D24"/>
  <c r="B25"/>
  <c r="C25"/>
  <c r="D25"/>
  <c r="B27"/>
  <c r="C27"/>
  <c r="D27"/>
  <c r="B28"/>
  <c r="C28"/>
  <c r="D28"/>
  <c r="B31"/>
  <c r="C31"/>
  <c r="D31"/>
  <c r="B33"/>
  <c r="C33"/>
  <c r="D33"/>
  <c r="B41"/>
  <c r="C41"/>
  <c r="D41"/>
  <c r="B42"/>
  <c r="C42"/>
  <c r="D42"/>
  <c r="B44"/>
  <c r="C44"/>
  <c r="D44"/>
  <c r="B46"/>
  <c r="C46"/>
  <c r="D46"/>
  <c r="H336" i="3"/>
  <c r="B333"/>
  <c r="F333" s="1"/>
  <c r="G333" s="1"/>
  <c r="B332"/>
  <c r="D332" s="1"/>
  <c r="B331"/>
  <c r="F331" s="1"/>
  <c r="G331" s="1"/>
  <c r="B330"/>
  <c r="D330" s="1"/>
  <c r="B327"/>
  <c r="D327" s="1"/>
  <c r="B326"/>
  <c r="D326" s="1"/>
  <c r="B325"/>
  <c r="D325" s="1"/>
  <c r="B324"/>
  <c r="D324" s="1"/>
  <c r="B323"/>
  <c r="D323" s="1"/>
  <c r="B322"/>
  <c r="D322" s="1"/>
  <c r="B321"/>
  <c r="D321" s="1"/>
  <c r="B320"/>
  <c r="D320" s="1"/>
  <c r="B319"/>
  <c r="D319" s="1"/>
  <c r="B316"/>
  <c r="D316" s="1"/>
  <c r="B315"/>
  <c r="D315" s="1"/>
  <c r="D314"/>
  <c r="B314"/>
  <c r="F314" s="1"/>
  <c r="G314" s="1"/>
  <c r="B313"/>
  <c r="F313" s="1"/>
  <c r="G313" s="1"/>
  <c r="E311"/>
  <c r="D311"/>
  <c r="F337" s="1"/>
  <c r="C311"/>
  <c r="H308"/>
  <c r="B305"/>
  <c r="F305" s="1"/>
  <c r="G305" s="1"/>
  <c r="B304"/>
  <c r="D304" s="1"/>
  <c r="B303"/>
  <c r="F303" s="1"/>
  <c r="G303" s="1"/>
  <c r="B302"/>
  <c r="D302" s="1"/>
  <c r="B299"/>
  <c r="D299" s="1"/>
  <c r="B298"/>
  <c r="D298" s="1"/>
  <c r="B297"/>
  <c r="D297" s="1"/>
  <c r="B296"/>
  <c r="D296" s="1"/>
  <c r="B295"/>
  <c r="D295" s="1"/>
  <c r="B294"/>
  <c r="D294" s="1"/>
  <c r="B293"/>
  <c r="D293" s="1"/>
  <c r="B292"/>
  <c r="D292" s="1"/>
  <c r="B289"/>
  <c r="D289" s="1"/>
  <c r="B288"/>
  <c r="F288" s="1"/>
  <c r="G288" s="1"/>
  <c r="B287"/>
  <c r="D287" s="1"/>
  <c r="B286"/>
  <c r="F286" s="1"/>
  <c r="G286" s="1"/>
  <c r="E284"/>
  <c r="D284"/>
  <c r="F309" s="1"/>
  <c r="C284"/>
  <c r="C283"/>
  <c r="H280"/>
  <c r="B277"/>
  <c r="F277" s="1"/>
  <c r="G277" s="1"/>
  <c r="B276"/>
  <c r="D276" s="1"/>
  <c r="B275"/>
  <c r="F275" s="1"/>
  <c r="G275" s="1"/>
  <c r="B274"/>
  <c r="D274" s="1"/>
  <c r="B271"/>
  <c r="D271" s="1"/>
  <c r="B270"/>
  <c r="D270" s="1"/>
  <c r="B269"/>
  <c r="D269" s="1"/>
  <c r="B268"/>
  <c r="D268" s="1"/>
  <c r="B267"/>
  <c r="D267" s="1"/>
  <c r="B266"/>
  <c r="D266" s="1"/>
  <c r="B265"/>
  <c r="D265" s="1"/>
  <c r="B264"/>
  <c r="D264" s="1"/>
  <c r="B263"/>
  <c r="D263" s="1"/>
  <c r="B260"/>
  <c r="D260" s="1"/>
  <c r="F259"/>
  <c r="G259" s="1"/>
  <c r="B259"/>
  <c r="D259" s="1"/>
  <c r="B258"/>
  <c r="D258" s="1"/>
  <c r="B257"/>
  <c r="D257" s="1"/>
  <c r="E255"/>
  <c r="D255"/>
  <c r="F281" s="1"/>
  <c r="C255"/>
  <c r="H252"/>
  <c r="B249"/>
  <c r="F249" s="1"/>
  <c r="G249" s="1"/>
  <c r="B248"/>
  <c r="D248" s="1"/>
  <c r="B247"/>
  <c r="F247" s="1"/>
  <c r="G247" s="1"/>
  <c r="B246"/>
  <c r="D246" s="1"/>
  <c r="B243"/>
  <c r="D243" s="1"/>
  <c r="B242"/>
  <c r="D242" s="1"/>
  <c r="B241"/>
  <c r="D241" s="1"/>
  <c r="B240"/>
  <c r="D240" s="1"/>
  <c r="B239"/>
  <c r="D239" s="1"/>
  <c r="B238"/>
  <c r="D238" s="1"/>
  <c r="B237"/>
  <c r="D237" s="1"/>
  <c r="B236"/>
  <c r="D236" s="1"/>
  <c r="B235"/>
  <c r="D235" s="1"/>
  <c r="B232"/>
  <c r="D232" s="1"/>
  <c r="F231"/>
  <c r="G231" s="1"/>
  <c r="B231"/>
  <c r="D231" s="1"/>
  <c r="B230"/>
  <c r="D230" s="1"/>
  <c r="B229"/>
  <c r="F229" s="1"/>
  <c r="G229" s="1"/>
  <c r="E227"/>
  <c r="D227"/>
  <c r="F253" s="1"/>
  <c r="C227"/>
  <c r="H224"/>
  <c r="B221"/>
  <c r="F221" s="1"/>
  <c r="G221" s="1"/>
  <c r="B220"/>
  <c r="D220" s="1"/>
  <c r="B219"/>
  <c r="F219" s="1"/>
  <c r="G219" s="1"/>
  <c r="B218"/>
  <c r="D218" s="1"/>
  <c r="D215"/>
  <c r="B215"/>
  <c r="F215" s="1"/>
  <c r="G215" s="1"/>
  <c r="B214"/>
  <c r="D214" s="1"/>
  <c r="B213"/>
  <c r="D213" s="1"/>
  <c r="B212"/>
  <c r="D212" s="1"/>
  <c r="B211"/>
  <c r="D211" s="1"/>
  <c r="F210"/>
  <c r="G210" s="1"/>
  <c r="B210"/>
  <c r="D210" s="1"/>
  <c r="B209"/>
  <c r="D209" s="1"/>
  <c r="B208"/>
  <c r="D208" s="1"/>
  <c r="B205"/>
  <c r="D205" s="1"/>
  <c r="B204"/>
  <c r="F204" s="1"/>
  <c r="G204" s="1"/>
  <c r="B203"/>
  <c r="D203" s="1"/>
  <c r="B202"/>
  <c r="F202" s="1"/>
  <c r="G202" s="1"/>
  <c r="E200"/>
  <c r="D200"/>
  <c r="F225" s="1"/>
  <c r="C200"/>
  <c r="C199"/>
  <c r="H196"/>
  <c r="B193"/>
  <c r="F193" s="1"/>
  <c r="G193" s="1"/>
  <c r="B192"/>
  <c r="D192" s="1"/>
  <c r="B191"/>
  <c r="F191" s="1"/>
  <c r="G191" s="1"/>
  <c r="B190"/>
  <c r="D190" s="1"/>
  <c r="B187"/>
  <c r="D187" s="1"/>
  <c r="B186"/>
  <c r="D186" s="1"/>
  <c r="B185"/>
  <c r="D185" s="1"/>
  <c r="B184"/>
  <c r="D184" s="1"/>
  <c r="B183"/>
  <c r="D183" s="1"/>
  <c r="B182"/>
  <c r="D182" s="1"/>
  <c r="B181"/>
  <c r="D181" s="1"/>
  <c r="B180"/>
  <c r="D180" s="1"/>
  <c r="B179"/>
  <c r="D179" s="1"/>
  <c r="B176"/>
  <c r="D176" s="1"/>
  <c r="F175"/>
  <c r="G175" s="1"/>
  <c r="B175"/>
  <c r="D175" s="1"/>
  <c r="F174"/>
  <c r="G174" s="1"/>
  <c r="B174"/>
  <c r="D174" s="1"/>
  <c r="B173"/>
  <c r="F173" s="1"/>
  <c r="G173" s="1"/>
  <c r="E171"/>
  <c r="D171"/>
  <c r="F197" s="1"/>
  <c r="C171"/>
  <c r="H168"/>
  <c r="B165"/>
  <c r="F165" s="1"/>
  <c r="G165" s="1"/>
  <c r="B164"/>
  <c r="D164" s="1"/>
  <c r="B163"/>
  <c r="F163" s="1"/>
  <c r="G163" s="1"/>
  <c r="B162"/>
  <c r="D162" s="1"/>
  <c r="B159"/>
  <c r="D159" s="1"/>
  <c r="B158"/>
  <c r="D158" s="1"/>
  <c r="B157"/>
  <c r="D157" s="1"/>
  <c r="F156"/>
  <c r="G156" s="1"/>
  <c r="B156"/>
  <c r="D156" s="1"/>
  <c r="B155"/>
  <c r="D155" s="1"/>
  <c r="B154"/>
  <c r="D154" s="1"/>
  <c r="B153"/>
  <c r="D153" s="1"/>
  <c r="B152"/>
  <c r="D152" s="1"/>
  <c r="B149"/>
  <c r="D149" s="1"/>
  <c r="B148"/>
  <c r="D148" s="1"/>
  <c r="B147"/>
  <c r="D147" s="1"/>
  <c r="B146"/>
  <c r="D146" s="1"/>
  <c r="E144"/>
  <c r="D144"/>
  <c r="F169" s="1"/>
  <c r="C144"/>
  <c r="C143"/>
  <c r="H140"/>
  <c r="B137"/>
  <c r="F137" s="1"/>
  <c r="G137" s="1"/>
  <c r="B136"/>
  <c r="D136" s="1"/>
  <c r="B135"/>
  <c r="F135" s="1"/>
  <c r="G135" s="1"/>
  <c r="B134"/>
  <c r="D134" s="1"/>
  <c r="B131"/>
  <c r="D131" s="1"/>
  <c r="B130"/>
  <c r="D130" s="1"/>
  <c r="B129"/>
  <c r="D129" s="1"/>
  <c r="B128"/>
  <c r="D128" s="1"/>
  <c r="B127"/>
  <c r="D127" s="1"/>
  <c r="B126"/>
  <c r="D126" s="1"/>
  <c r="B125"/>
  <c r="D125" s="1"/>
  <c r="B124"/>
  <c r="D124" s="1"/>
  <c r="B123"/>
  <c r="D123" s="1"/>
  <c r="B120"/>
  <c r="F120" s="1"/>
  <c r="G120" s="1"/>
  <c r="B119"/>
  <c r="D119" s="1"/>
  <c r="B118"/>
  <c r="F118" s="1"/>
  <c r="G118" s="1"/>
  <c r="B117"/>
  <c r="F117" s="1"/>
  <c r="G117" s="1"/>
  <c r="E115"/>
  <c r="D115"/>
  <c r="F141" s="1"/>
  <c r="C115"/>
  <c r="H112"/>
  <c r="B109"/>
  <c r="F109" s="1"/>
  <c r="G109" s="1"/>
  <c r="B108"/>
  <c r="D108" s="1"/>
  <c r="B107"/>
  <c r="F107" s="1"/>
  <c r="G107" s="1"/>
  <c r="B106"/>
  <c r="D106" s="1"/>
  <c r="B103"/>
  <c r="D103" s="1"/>
  <c r="B102"/>
  <c r="D102" s="1"/>
  <c r="B101"/>
  <c r="D101" s="1"/>
  <c r="B100"/>
  <c r="D100" s="1"/>
  <c r="B99"/>
  <c r="D99" s="1"/>
  <c r="B98"/>
  <c r="D98" s="1"/>
  <c r="B97"/>
  <c r="D97" s="1"/>
  <c r="B96"/>
  <c r="D96" s="1"/>
  <c r="B95"/>
  <c r="D95" s="1"/>
  <c r="F92"/>
  <c r="G92" s="1"/>
  <c r="B92"/>
  <c r="D92" s="1"/>
  <c r="B91"/>
  <c r="D91" s="1"/>
  <c r="B90"/>
  <c r="D90" s="1"/>
  <c r="B89"/>
  <c r="D89" s="1"/>
  <c r="E87"/>
  <c r="D87"/>
  <c r="F113" s="1"/>
  <c r="C87"/>
  <c r="H84"/>
  <c r="B81"/>
  <c r="F81" s="1"/>
  <c r="G81" s="1"/>
  <c r="B80"/>
  <c r="D80" s="1"/>
  <c r="B79"/>
  <c r="F79" s="1"/>
  <c r="G79" s="1"/>
  <c r="B78"/>
  <c r="D78" s="1"/>
  <c r="B75"/>
  <c r="D75" s="1"/>
  <c r="B74"/>
  <c r="D74" s="1"/>
  <c r="B73"/>
  <c r="D73" s="1"/>
  <c r="B72"/>
  <c r="D72" s="1"/>
  <c r="B71"/>
  <c r="D71" s="1"/>
  <c r="B70"/>
  <c r="D70" s="1"/>
  <c r="B69"/>
  <c r="D69" s="1"/>
  <c r="B68"/>
  <c r="D68" s="1"/>
  <c r="B65"/>
  <c r="D65" s="1"/>
  <c r="B64"/>
  <c r="F64" s="1"/>
  <c r="G64" s="1"/>
  <c r="B63"/>
  <c r="D63" s="1"/>
  <c r="B62"/>
  <c r="F62" s="1"/>
  <c r="G62" s="1"/>
  <c r="E60"/>
  <c r="D60"/>
  <c r="F85" s="1"/>
  <c r="C60"/>
  <c r="C59"/>
  <c r="H50" i="16"/>
  <c r="G50"/>
  <c r="E3" i="8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"/>
  <c r="A5" i="10"/>
  <c r="A4"/>
  <c r="A3"/>
  <c r="D11" i="4"/>
  <c r="C11"/>
  <c r="B11"/>
  <c r="B10"/>
  <c r="A4"/>
  <c r="F3"/>
  <c r="A3"/>
  <c r="A2"/>
  <c r="H56" i="3"/>
  <c r="B53"/>
  <c r="D53" s="1"/>
  <c r="B52"/>
  <c r="D52" s="1"/>
  <c r="B51"/>
  <c r="D51" s="1"/>
  <c r="B50"/>
  <c r="D50" s="1"/>
  <c r="B47"/>
  <c r="D47" s="1"/>
  <c r="B46"/>
  <c r="D46" s="1"/>
  <c r="B45"/>
  <c r="D45" s="1"/>
  <c r="B44"/>
  <c r="F44" s="1"/>
  <c r="G44" s="1"/>
  <c r="B43"/>
  <c r="D43" s="1"/>
  <c r="B42"/>
  <c r="D42" s="1"/>
  <c r="B41"/>
  <c r="D41" s="1"/>
  <c r="B40"/>
  <c r="F40" s="1"/>
  <c r="G40" s="1"/>
  <c r="B39"/>
  <c r="D39" s="1"/>
  <c r="B36"/>
  <c r="D36" s="1"/>
  <c r="B35"/>
  <c r="D35" s="1"/>
  <c r="B34"/>
  <c r="D34" s="1"/>
  <c r="B33"/>
  <c r="E31"/>
  <c r="D31"/>
  <c r="F57" s="1"/>
  <c r="C31"/>
  <c r="H28"/>
  <c r="B25"/>
  <c r="D25" s="1"/>
  <c r="B24"/>
  <c r="D24" s="1"/>
  <c r="B23"/>
  <c r="D23" s="1"/>
  <c r="B22"/>
  <c r="D22" s="1"/>
  <c r="B19"/>
  <c r="D19" s="1"/>
  <c r="B18"/>
  <c r="D18" s="1"/>
  <c r="B17"/>
  <c r="D17" s="1"/>
  <c r="B16"/>
  <c r="D16" s="1"/>
  <c r="B15"/>
  <c r="D15" s="1"/>
  <c r="B14"/>
  <c r="D14" s="1"/>
  <c r="B13"/>
  <c r="D13" s="1"/>
  <c r="B12"/>
  <c r="D12" s="1"/>
  <c r="B9"/>
  <c r="F9" s="1"/>
  <c r="G9" s="1"/>
  <c r="B8"/>
  <c r="D8" s="1"/>
  <c r="B7"/>
  <c r="D7" s="1"/>
  <c r="B6"/>
  <c r="E4"/>
  <c r="D4"/>
  <c r="F29" s="1"/>
  <c r="C4"/>
  <c r="C3"/>
  <c r="D12" i="13"/>
  <c r="C11"/>
  <c r="C10"/>
  <c r="C9"/>
  <c r="C8"/>
  <c r="C7"/>
  <c r="C6"/>
  <c r="C5"/>
  <c r="C4"/>
  <c r="C13" i="6"/>
  <c r="C12"/>
  <c r="C11"/>
  <c r="C10"/>
  <c r="C9"/>
  <c r="C8"/>
  <c r="C7"/>
  <c r="C6"/>
  <c r="C5"/>
  <c r="C4"/>
  <c r="F404" i="3" l="1"/>
  <c r="G404" s="1"/>
  <c r="F433"/>
  <c r="G433" s="1"/>
  <c r="F437"/>
  <c r="G437" s="1"/>
  <c r="F484"/>
  <c r="G484" s="1"/>
  <c r="F513"/>
  <c r="G513" s="1"/>
  <c r="F577"/>
  <c r="G577" s="1"/>
  <c r="F596"/>
  <c r="G596" s="1"/>
  <c r="F129"/>
  <c r="G129" s="1"/>
  <c r="F232"/>
  <c r="G232" s="1"/>
  <c r="F260"/>
  <c r="G260" s="1"/>
  <c r="F348"/>
  <c r="G348" s="1"/>
  <c r="F464"/>
  <c r="G464" s="1"/>
  <c r="F539"/>
  <c r="G539" s="1"/>
  <c r="F119"/>
  <c r="G119" s="1"/>
  <c r="F176"/>
  <c r="G176" s="1"/>
  <c r="F185"/>
  <c r="G185" s="1"/>
  <c r="F214"/>
  <c r="G214" s="1"/>
  <c r="F268"/>
  <c r="G268" s="1"/>
  <c r="F381"/>
  <c r="G381" s="1"/>
  <c r="F432"/>
  <c r="G432" s="1"/>
  <c r="F436"/>
  <c r="G436" s="1"/>
  <c r="F483"/>
  <c r="G483" s="1"/>
  <c r="F512"/>
  <c r="G512" s="1"/>
  <c r="F352"/>
  <c r="G352" s="1"/>
  <c r="F518"/>
  <c r="G518" s="1"/>
  <c r="D607"/>
  <c r="F230"/>
  <c r="G230" s="1"/>
  <c r="F258"/>
  <c r="G258" s="1"/>
  <c r="F398"/>
  <c r="G398" s="1"/>
  <c r="F370"/>
  <c r="G370" s="1"/>
  <c r="F434"/>
  <c r="G434" s="1"/>
  <c r="F438"/>
  <c r="G438" s="1"/>
  <c r="F550"/>
  <c r="G550" s="1"/>
  <c r="F606"/>
  <c r="G606" s="1"/>
  <c r="F297"/>
  <c r="G297" s="1"/>
  <c r="F330"/>
  <c r="G330" s="1"/>
  <c r="F350"/>
  <c r="G350" s="1"/>
  <c r="F355"/>
  <c r="G355" s="1"/>
  <c r="F375"/>
  <c r="G375" s="1"/>
  <c r="F406"/>
  <c r="G406" s="1"/>
  <c r="F410"/>
  <c r="G410" s="1"/>
  <c r="F466"/>
  <c r="G466" s="1"/>
  <c r="F493"/>
  <c r="G493" s="1"/>
  <c r="F571"/>
  <c r="G571" s="1"/>
  <c r="F90"/>
  <c r="G90" s="1"/>
  <c r="F127"/>
  <c r="G127" s="1"/>
  <c r="F296"/>
  <c r="G296" s="1"/>
  <c r="D333"/>
  <c r="F354"/>
  <c r="G354" s="1"/>
  <c r="F379"/>
  <c r="G379" s="1"/>
  <c r="D409"/>
  <c r="F456"/>
  <c r="G456" s="1"/>
  <c r="F492"/>
  <c r="G492" s="1"/>
  <c r="F568"/>
  <c r="G568" s="1"/>
  <c r="F575"/>
  <c r="G575" s="1"/>
  <c r="F600"/>
  <c r="G600" s="1"/>
  <c r="F316"/>
  <c r="G316" s="1"/>
  <c r="F131"/>
  <c r="G131" s="1"/>
  <c r="F159"/>
  <c r="G159" s="1"/>
  <c r="F208"/>
  <c r="G208" s="1"/>
  <c r="F266"/>
  <c r="G266" s="1"/>
  <c r="F299"/>
  <c r="G299" s="1"/>
  <c r="F332"/>
  <c r="G332" s="1"/>
  <c r="F383"/>
  <c r="G383" s="1"/>
  <c r="F408"/>
  <c r="G408" s="1"/>
  <c r="F455"/>
  <c r="G455" s="1"/>
  <c r="F495"/>
  <c r="G495" s="1"/>
  <c r="F548"/>
  <c r="G548" s="1"/>
  <c r="F567"/>
  <c r="G567" s="1"/>
  <c r="F579"/>
  <c r="G579" s="1"/>
  <c r="F604"/>
  <c r="G604" s="1"/>
  <c r="F102"/>
  <c r="G102" s="1"/>
  <c r="F158"/>
  <c r="G158" s="1"/>
  <c r="F212"/>
  <c r="G212" s="1"/>
  <c r="F270"/>
  <c r="G270" s="1"/>
  <c r="F298"/>
  <c r="G298" s="1"/>
  <c r="F315"/>
  <c r="G315" s="1"/>
  <c r="H317" s="1"/>
  <c r="D331"/>
  <c r="F400"/>
  <c r="G400" s="1"/>
  <c r="D407"/>
  <c r="D411"/>
  <c r="F454"/>
  <c r="G454" s="1"/>
  <c r="F494"/>
  <c r="G494" s="1"/>
  <c r="F520"/>
  <c r="G520" s="1"/>
  <c r="F585"/>
  <c r="G585" s="1"/>
  <c r="D369"/>
  <c r="D594"/>
  <c r="D565"/>
  <c r="D537"/>
  <c r="D510"/>
  <c r="D481"/>
  <c r="D453"/>
  <c r="D342"/>
  <c r="D313"/>
  <c r="D286"/>
  <c r="D229"/>
  <c r="D202"/>
  <c r="D173"/>
  <c r="D117"/>
  <c r="D62"/>
  <c r="D33"/>
  <c r="D611"/>
  <c r="D613"/>
  <c r="F601"/>
  <c r="G601" s="1"/>
  <c r="F603"/>
  <c r="G603" s="1"/>
  <c r="F605"/>
  <c r="G605" s="1"/>
  <c r="F595"/>
  <c r="G595" s="1"/>
  <c r="F597"/>
  <c r="G597" s="1"/>
  <c r="F610"/>
  <c r="G610" s="1"/>
  <c r="H614" s="1"/>
  <c r="F612"/>
  <c r="G612" s="1"/>
  <c r="F566"/>
  <c r="G566" s="1"/>
  <c r="H569" s="1"/>
  <c r="D566"/>
  <c r="F582"/>
  <c r="G582" s="1"/>
  <c r="F584"/>
  <c r="G584" s="1"/>
  <c r="F572"/>
  <c r="G572" s="1"/>
  <c r="F574"/>
  <c r="G574" s="1"/>
  <c r="F576"/>
  <c r="G576" s="1"/>
  <c r="F578"/>
  <c r="G578" s="1"/>
  <c r="H541"/>
  <c r="D555"/>
  <c r="D557"/>
  <c r="F543"/>
  <c r="G543" s="1"/>
  <c r="F545"/>
  <c r="G545" s="1"/>
  <c r="F547"/>
  <c r="G547" s="1"/>
  <c r="F549"/>
  <c r="G549" s="1"/>
  <c r="F551"/>
  <c r="G551" s="1"/>
  <c r="D543"/>
  <c r="F554"/>
  <c r="G554" s="1"/>
  <c r="H558" s="1"/>
  <c r="F556"/>
  <c r="G556" s="1"/>
  <c r="F544"/>
  <c r="G544" s="1"/>
  <c r="F546"/>
  <c r="G546" s="1"/>
  <c r="D527"/>
  <c r="D529"/>
  <c r="F517"/>
  <c r="G517" s="1"/>
  <c r="F519"/>
  <c r="G519" s="1"/>
  <c r="F521"/>
  <c r="G521" s="1"/>
  <c r="F523"/>
  <c r="G523" s="1"/>
  <c r="F511"/>
  <c r="G511" s="1"/>
  <c r="H514" s="1"/>
  <c r="F526"/>
  <c r="G526" s="1"/>
  <c r="F528"/>
  <c r="G528" s="1"/>
  <c r="F516"/>
  <c r="G516" s="1"/>
  <c r="H485"/>
  <c r="D482"/>
  <c r="D499"/>
  <c r="D501"/>
  <c r="F487"/>
  <c r="G487" s="1"/>
  <c r="F489"/>
  <c r="G489" s="1"/>
  <c r="F491"/>
  <c r="G491" s="1"/>
  <c r="F498"/>
  <c r="G498" s="1"/>
  <c r="H502" s="1"/>
  <c r="F500"/>
  <c r="G500" s="1"/>
  <c r="F488"/>
  <c r="G488" s="1"/>
  <c r="F490"/>
  <c r="G490" s="1"/>
  <c r="D471"/>
  <c r="D473"/>
  <c r="F459"/>
  <c r="G459" s="1"/>
  <c r="F461"/>
  <c r="G461" s="1"/>
  <c r="F463"/>
  <c r="G463" s="1"/>
  <c r="F465"/>
  <c r="G465" s="1"/>
  <c r="F467"/>
  <c r="G467" s="1"/>
  <c r="D459"/>
  <c r="F470"/>
  <c r="G470" s="1"/>
  <c r="F472"/>
  <c r="G472" s="1"/>
  <c r="F460"/>
  <c r="G460" s="1"/>
  <c r="F462"/>
  <c r="G462" s="1"/>
  <c r="D426"/>
  <c r="D428"/>
  <c r="D443"/>
  <c r="D445"/>
  <c r="F431"/>
  <c r="G431" s="1"/>
  <c r="F425"/>
  <c r="G425" s="1"/>
  <c r="F427"/>
  <c r="G427" s="1"/>
  <c r="F442"/>
  <c r="G442" s="1"/>
  <c r="H446" s="1"/>
  <c r="F444"/>
  <c r="G444" s="1"/>
  <c r="D415"/>
  <c r="D417"/>
  <c r="F403"/>
  <c r="G403" s="1"/>
  <c r="F405"/>
  <c r="G405" s="1"/>
  <c r="F399"/>
  <c r="G399" s="1"/>
  <c r="F414"/>
  <c r="G414" s="1"/>
  <c r="F416"/>
  <c r="G416" s="1"/>
  <c r="F397"/>
  <c r="G397" s="1"/>
  <c r="H373"/>
  <c r="D372"/>
  <c r="D387"/>
  <c r="D389"/>
  <c r="F386"/>
  <c r="G386" s="1"/>
  <c r="F388"/>
  <c r="G388" s="1"/>
  <c r="F376"/>
  <c r="G376" s="1"/>
  <c r="F378"/>
  <c r="G378" s="1"/>
  <c r="F380"/>
  <c r="G380" s="1"/>
  <c r="F382"/>
  <c r="G382" s="1"/>
  <c r="D344"/>
  <c r="D359"/>
  <c r="D361"/>
  <c r="F349"/>
  <c r="G349" s="1"/>
  <c r="F351"/>
  <c r="G351" s="1"/>
  <c r="F353"/>
  <c r="G353" s="1"/>
  <c r="F343"/>
  <c r="G343" s="1"/>
  <c r="F345"/>
  <c r="G345" s="1"/>
  <c r="H346" s="1"/>
  <c r="F358"/>
  <c r="G358" s="1"/>
  <c r="F360"/>
  <c r="G360" s="1"/>
  <c r="H334"/>
  <c r="F319"/>
  <c r="G319" s="1"/>
  <c r="F321"/>
  <c r="G321" s="1"/>
  <c r="F323"/>
  <c r="G323" s="1"/>
  <c r="F325"/>
  <c r="G325" s="1"/>
  <c r="F327"/>
  <c r="G327" s="1"/>
  <c r="F320"/>
  <c r="G320" s="1"/>
  <c r="F322"/>
  <c r="G322" s="1"/>
  <c r="F324"/>
  <c r="G324" s="1"/>
  <c r="F326"/>
  <c r="G326" s="1"/>
  <c r="D288"/>
  <c r="D303"/>
  <c r="D305"/>
  <c r="F293"/>
  <c r="G293" s="1"/>
  <c r="F295"/>
  <c r="G295" s="1"/>
  <c r="F287"/>
  <c r="G287" s="1"/>
  <c r="F289"/>
  <c r="G289" s="1"/>
  <c r="F302"/>
  <c r="G302" s="1"/>
  <c r="F304"/>
  <c r="G304" s="1"/>
  <c r="F292"/>
  <c r="G292" s="1"/>
  <c r="F294"/>
  <c r="G294" s="1"/>
  <c r="D275"/>
  <c r="D277"/>
  <c r="F263"/>
  <c r="G263" s="1"/>
  <c r="F265"/>
  <c r="G265" s="1"/>
  <c r="F267"/>
  <c r="G267" s="1"/>
  <c r="F269"/>
  <c r="G269" s="1"/>
  <c r="F271"/>
  <c r="G271" s="1"/>
  <c r="F257"/>
  <c r="G257" s="1"/>
  <c r="H261" s="1"/>
  <c r="F274"/>
  <c r="G274" s="1"/>
  <c r="F276"/>
  <c r="G276" s="1"/>
  <c r="F264"/>
  <c r="G264" s="1"/>
  <c r="H233"/>
  <c r="D247"/>
  <c r="D249"/>
  <c r="F235"/>
  <c r="G235" s="1"/>
  <c r="F237"/>
  <c r="G237" s="1"/>
  <c r="F241"/>
  <c r="G241" s="1"/>
  <c r="F243"/>
  <c r="G243" s="1"/>
  <c r="F239"/>
  <c r="G239" s="1"/>
  <c r="F246"/>
  <c r="G246" s="1"/>
  <c r="F248"/>
  <c r="G248" s="1"/>
  <c r="F236"/>
  <c r="G236" s="1"/>
  <c r="F238"/>
  <c r="G238" s="1"/>
  <c r="F240"/>
  <c r="G240" s="1"/>
  <c r="F242"/>
  <c r="G242" s="1"/>
  <c r="D204"/>
  <c r="D219"/>
  <c r="D221"/>
  <c r="F209"/>
  <c r="G209" s="1"/>
  <c r="F211"/>
  <c r="G211" s="1"/>
  <c r="F213"/>
  <c r="G213" s="1"/>
  <c r="F218"/>
  <c r="G218" s="1"/>
  <c r="F220"/>
  <c r="G220" s="1"/>
  <c r="F203"/>
  <c r="G203" s="1"/>
  <c r="F205"/>
  <c r="G205" s="1"/>
  <c r="H177"/>
  <c r="D191"/>
  <c r="D193"/>
  <c r="F179"/>
  <c r="G179" s="1"/>
  <c r="F181"/>
  <c r="G181" s="1"/>
  <c r="F183"/>
  <c r="G183" s="1"/>
  <c r="F187"/>
  <c r="G187" s="1"/>
  <c r="F190"/>
  <c r="G190" s="1"/>
  <c r="F192"/>
  <c r="G192" s="1"/>
  <c r="F180"/>
  <c r="G180" s="1"/>
  <c r="F182"/>
  <c r="G182" s="1"/>
  <c r="F184"/>
  <c r="G184" s="1"/>
  <c r="F186"/>
  <c r="G186" s="1"/>
  <c r="F146"/>
  <c r="G146" s="1"/>
  <c r="F148"/>
  <c r="G148" s="1"/>
  <c r="D163"/>
  <c r="D165"/>
  <c r="F153"/>
  <c r="G153" s="1"/>
  <c r="F157"/>
  <c r="G157" s="1"/>
  <c r="F155"/>
  <c r="G155" s="1"/>
  <c r="F162"/>
  <c r="G162" s="1"/>
  <c r="F164"/>
  <c r="G164" s="1"/>
  <c r="F147"/>
  <c r="G147" s="1"/>
  <c r="F149"/>
  <c r="G149" s="1"/>
  <c r="F152"/>
  <c r="G152" s="1"/>
  <c r="F154"/>
  <c r="G154" s="1"/>
  <c r="H121"/>
  <c r="D118"/>
  <c r="D120"/>
  <c r="D135"/>
  <c r="D137"/>
  <c r="F123"/>
  <c r="G123" s="1"/>
  <c r="F125"/>
  <c r="G125" s="1"/>
  <c r="F134"/>
  <c r="G134" s="1"/>
  <c r="F136"/>
  <c r="G136" s="1"/>
  <c r="F124"/>
  <c r="G124" s="1"/>
  <c r="F126"/>
  <c r="G126" s="1"/>
  <c r="F128"/>
  <c r="G128" s="1"/>
  <c r="F130"/>
  <c r="G130" s="1"/>
  <c r="D107"/>
  <c r="D109"/>
  <c r="F95"/>
  <c r="G95" s="1"/>
  <c r="F97"/>
  <c r="G97" s="1"/>
  <c r="F99"/>
  <c r="G99" s="1"/>
  <c r="F101"/>
  <c r="G101" s="1"/>
  <c r="F103"/>
  <c r="G103" s="1"/>
  <c r="F106"/>
  <c r="G106" s="1"/>
  <c r="F108"/>
  <c r="G108" s="1"/>
  <c r="F89"/>
  <c r="G89" s="1"/>
  <c r="F91"/>
  <c r="G91" s="1"/>
  <c r="F96"/>
  <c r="G96" s="1"/>
  <c r="F98"/>
  <c r="G98" s="1"/>
  <c r="F100"/>
  <c r="G100" s="1"/>
  <c r="F8"/>
  <c r="G8" s="1"/>
  <c r="F34"/>
  <c r="G34" s="1"/>
  <c r="D9"/>
  <c r="D44"/>
  <c r="D64"/>
  <c r="F72"/>
  <c r="G72" s="1"/>
  <c r="F24"/>
  <c r="G24" s="1"/>
  <c r="F70"/>
  <c r="G70" s="1"/>
  <c r="F75"/>
  <c r="G75" s="1"/>
  <c r="D40"/>
  <c r="F74"/>
  <c r="G74" s="1"/>
  <c r="F14"/>
  <c r="G14" s="1"/>
  <c r="D81"/>
  <c r="F42"/>
  <c r="G42" s="1"/>
  <c r="F46"/>
  <c r="G46" s="1"/>
  <c r="F7"/>
  <c r="G7" s="1"/>
  <c r="F23"/>
  <c r="G23" s="1"/>
  <c r="F36"/>
  <c r="G36" s="1"/>
  <c r="D79"/>
  <c r="F12"/>
  <c r="G12" s="1"/>
  <c r="F16"/>
  <c r="G16" s="1"/>
  <c r="F22"/>
  <c r="G22" s="1"/>
  <c r="F6"/>
  <c r="G6" s="1"/>
  <c r="F25"/>
  <c r="G25" s="1"/>
  <c r="F69"/>
  <c r="G69" s="1"/>
  <c r="F71"/>
  <c r="G71" s="1"/>
  <c r="F73"/>
  <c r="G73" s="1"/>
  <c r="F78"/>
  <c r="G78" s="1"/>
  <c r="F80"/>
  <c r="G80" s="1"/>
  <c r="F63"/>
  <c r="G63" s="1"/>
  <c r="F65"/>
  <c r="G65" s="1"/>
  <c r="F68"/>
  <c r="G68" s="1"/>
  <c r="B9" i="10"/>
  <c r="F18" i="3"/>
  <c r="G18" s="1"/>
  <c r="F51"/>
  <c r="G51" s="1"/>
  <c r="F53"/>
  <c r="G53" s="1"/>
  <c r="B8" i="10"/>
  <c r="F39" i="3"/>
  <c r="G39" s="1"/>
  <c r="F41"/>
  <c r="G41" s="1"/>
  <c r="F43"/>
  <c r="G43" s="1"/>
  <c r="F45"/>
  <c r="G45" s="1"/>
  <c r="F47"/>
  <c r="G47" s="1"/>
  <c r="D6"/>
  <c r="F13"/>
  <c r="G13" s="1"/>
  <c r="F15"/>
  <c r="G15" s="1"/>
  <c r="F17"/>
  <c r="G17" s="1"/>
  <c r="F19"/>
  <c r="G19" s="1"/>
  <c r="F33"/>
  <c r="G33" s="1"/>
  <c r="F35"/>
  <c r="G35" s="1"/>
  <c r="F50"/>
  <c r="G50" s="1"/>
  <c r="F52"/>
  <c r="G52" s="1"/>
  <c r="H194" l="1"/>
  <c r="H290"/>
  <c r="H440"/>
  <c r="H474"/>
  <c r="H457"/>
  <c r="H138"/>
  <c r="H93"/>
  <c r="H111" s="1"/>
  <c r="H113" s="1"/>
  <c r="F87" s="1"/>
  <c r="E15" i="4" s="1"/>
  <c r="F15" s="1"/>
  <c r="C13" i="10" s="1"/>
  <c r="H160" i="3"/>
  <c r="H390"/>
  <c r="H429"/>
  <c r="H447" s="1"/>
  <c r="H449" s="1"/>
  <c r="F423" s="1"/>
  <c r="E35" i="4" s="1"/>
  <c r="F35" s="1"/>
  <c r="C33" i="10" s="1"/>
  <c r="H530" i="3"/>
  <c r="H580"/>
  <c r="H598"/>
  <c r="H356"/>
  <c r="H384"/>
  <c r="H391" s="1"/>
  <c r="H393" s="1"/>
  <c r="F367" s="1"/>
  <c r="E33" i="4" s="1"/>
  <c r="F33" s="1"/>
  <c r="C31" i="10" s="1"/>
  <c r="H524" i="3"/>
  <c r="H216"/>
  <c r="H401"/>
  <c r="H166"/>
  <c r="H608"/>
  <c r="H110"/>
  <c r="H206"/>
  <c r="H362"/>
  <c r="H363" s="1"/>
  <c r="H365" s="1"/>
  <c r="F340" s="1"/>
  <c r="E31" i="4" s="1"/>
  <c r="F31" s="1"/>
  <c r="C29" i="10" s="1"/>
  <c r="H412" i="3"/>
  <c r="H586"/>
  <c r="H587" s="1"/>
  <c r="H589" s="1"/>
  <c r="F563" s="1"/>
  <c r="E44" i="4" s="1"/>
  <c r="F44" s="1"/>
  <c r="C42" i="10" s="1"/>
  <c r="H615" i="3"/>
  <c r="H617" s="1"/>
  <c r="F592" s="1"/>
  <c r="E46" i="4" s="1"/>
  <c r="F46" s="1"/>
  <c r="C44" i="10" s="1"/>
  <c r="H552" i="3"/>
  <c r="H559" s="1"/>
  <c r="H496"/>
  <c r="H503" s="1"/>
  <c r="H505" s="1"/>
  <c r="F479" s="1"/>
  <c r="E39" i="4" s="1"/>
  <c r="F39" s="1"/>
  <c r="C37" i="10" s="1"/>
  <c r="H468" i="3"/>
  <c r="H418"/>
  <c r="H328"/>
  <c r="H306"/>
  <c r="H300"/>
  <c r="H278"/>
  <c r="H272"/>
  <c r="H250"/>
  <c r="H244"/>
  <c r="H222"/>
  <c r="H188"/>
  <c r="H195" s="1"/>
  <c r="H197" s="1"/>
  <c r="F171" s="1"/>
  <c r="E20" i="4" s="1"/>
  <c r="F20" s="1"/>
  <c r="C18" i="10" s="1"/>
  <c r="H150" i="3"/>
  <c r="H132"/>
  <c r="H139" s="1"/>
  <c r="H141" s="1"/>
  <c r="F115" s="1"/>
  <c r="E16" i="4" s="1"/>
  <c r="F16" s="1"/>
  <c r="C14" i="10" s="1"/>
  <c r="H104" i="3"/>
  <c r="H54"/>
  <c r="H82"/>
  <c r="H26"/>
  <c r="H20"/>
  <c r="H66"/>
  <c r="H10"/>
  <c r="H37"/>
  <c r="H76"/>
  <c r="H48"/>
  <c r="H223" l="1"/>
  <c r="H225" s="1"/>
  <c r="F200" s="1"/>
  <c r="E23" i="4" s="1"/>
  <c r="F23" s="1"/>
  <c r="C21" i="10" s="1"/>
  <c r="H21" s="1"/>
  <c r="H475" i="3"/>
  <c r="H477" s="1"/>
  <c r="F451" s="1"/>
  <c r="E37" i="4" s="1"/>
  <c r="F37" s="1"/>
  <c r="C35" i="10" s="1"/>
  <c r="J35" s="1"/>
  <c r="H531" i="3"/>
  <c r="H533" s="1"/>
  <c r="F508" s="1"/>
  <c r="E41" i="4" s="1"/>
  <c r="F41" s="1"/>
  <c r="C39" i="10" s="1"/>
  <c r="F39" s="1"/>
  <c r="H307" i="3"/>
  <c r="I300" s="1"/>
  <c r="H419"/>
  <c r="I418" s="1"/>
  <c r="H251"/>
  <c r="J44" i="10"/>
  <c r="H44"/>
  <c r="F44"/>
  <c r="H18"/>
  <c r="J18"/>
  <c r="F18"/>
  <c r="I598" i="3"/>
  <c r="H42" i="10"/>
  <c r="J42"/>
  <c r="F42"/>
  <c r="J33"/>
  <c r="H33"/>
  <c r="F33"/>
  <c r="J13"/>
  <c r="F13"/>
  <c r="H13"/>
  <c r="F31"/>
  <c r="J31"/>
  <c r="H31"/>
  <c r="F14"/>
  <c r="H14"/>
  <c r="J14"/>
  <c r="J29"/>
  <c r="H29"/>
  <c r="F29"/>
  <c r="J37"/>
  <c r="H37"/>
  <c r="F37"/>
  <c r="G45" i="4"/>
  <c r="I514" i="3"/>
  <c r="I429"/>
  <c r="I446"/>
  <c r="I440"/>
  <c r="I373"/>
  <c r="I346"/>
  <c r="I608"/>
  <c r="I614"/>
  <c r="I569"/>
  <c r="I580"/>
  <c r="I586"/>
  <c r="H561"/>
  <c r="F535" s="1"/>
  <c r="E42" i="4" s="1"/>
  <c r="F42" s="1"/>
  <c r="I558" i="3"/>
  <c r="I541"/>
  <c r="I552"/>
  <c r="I530"/>
  <c r="I485"/>
  <c r="I496"/>
  <c r="I502"/>
  <c r="I468"/>
  <c r="I457"/>
  <c r="H421"/>
  <c r="F395" s="1"/>
  <c r="E34" i="4" s="1"/>
  <c r="F34" s="1"/>
  <c r="I412" i="3"/>
  <c r="I401"/>
  <c r="I384"/>
  <c r="I390"/>
  <c r="I356"/>
  <c r="I362"/>
  <c r="H335"/>
  <c r="I328" s="1"/>
  <c r="H279"/>
  <c r="I272" s="1"/>
  <c r="H253"/>
  <c r="F227" s="1"/>
  <c r="E24" i="4" s="1"/>
  <c r="F24" s="1"/>
  <c r="C22" i="10" s="1"/>
  <c r="I233" i="3"/>
  <c r="I250"/>
  <c r="I244"/>
  <c r="I206"/>
  <c r="I222"/>
  <c r="I177"/>
  <c r="I194"/>
  <c r="I188"/>
  <c r="H167"/>
  <c r="I150" s="1"/>
  <c r="I121"/>
  <c r="I132"/>
  <c r="I138"/>
  <c r="I93"/>
  <c r="I104"/>
  <c r="I110"/>
  <c r="H27"/>
  <c r="I26" s="1"/>
  <c r="H83"/>
  <c r="H85" s="1"/>
  <c r="F60" s="1"/>
  <c r="E14" i="4" s="1"/>
  <c r="F14" s="1"/>
  <c r="C12" i="10" s="1"/>
  <c r="H55" i="3"/>
  <c r="I48" s="1"/>
  <c r="J39" i="10" l="1"/>
  <c r="J21"/>
  <c r="I216" i="3"/>
  <c r="H39" i="10"/>
  <c r="F21"/>
  <c r="F35"/>
  <c r="I474" i="3"/>
  <c r="H35" i="10"/>
  <c r="I524" i="3"/>
  <c r="I290"/>
  <c r="H309"/>
  <c r="F284" s="1"/>
  <c r="E27" i="4" s="1"/>
  <c r="F27" s="1"/>
  <c r="C25" i="10" s="1"/>
  <c r="F25" s="1"/>
  <c r="I306" i="3"/>
  <c r="G40" i="4"/>
  <c r="C40" i="10"/>
  <c r="G29" i="4"/>
  <c r="C32" i="10"/>
  <c r="J22"/>
  <c r="H22"/>
  <c r="F22"/>
  <c r="J12"/>
  <c r="H12"/>
  <c r="F12"/>
  <c r="I278" i="3"/>
  <c r="G13" i="4"/>
  <c r="H337" i="3"/>
  <c r="F311" s="1"/>
  <c r="E28" i="4" s="1"/>
  <c r="F28" s="1"/>
  <c r="C26" i="10" s="1"/>
  <c r="I317" i="3"/>
  <c r="I334"/>
  <c r="H281"/>
  <c r="F255" s="1"/>
  <c r="E25" i="4" s="1"/>
  <c r="F25" s="1"/>
  <c r="C23" i="10" s="1"/>
  <c r="I261" i="3"/>
  <c r="H169"/>
  <c r="F144" s="1"/>
  <c r="E19" i="4" s="1"/>
  <c r="F19" s="1"/>
  <c r="I166" i="3"/>
  <c r="I160"/>
  <c r="I20"/>
  <c r="I10"/>
  <c r="H29"/>
  <c r="F4" s="1"/>
  <c r="E11" i="4" s="1"/>
  <c r="F11" s="1"/>
  <c r="I66" i="3"/>
  <c r="I76"/>
  <c r="I82"/>
  <c r="H57"/>
  <c r="F31" s="1"/>
  <c r="E12" i="4" s="1"/>
  <c r="F12" s="1"/>
  <c r="C10" i="10" s="1"/>
  <c r="I54" i="3"/>
  <c r="I37"/>
  <c r="J25" i="10" l="1"/>
  <c r="H25"/>
  <c r="H26"/>
  <c r="J26"/>
  <c r="F26"/>
  <c r="J10"/>
  <c r="H10"/>
  <c r="F10"/>
  <c r="J23"/>
  <c r="H23"/>
  <c r="F23"/>
  <c r="G17" i="4"/>
  <c r="C17" i="10"/>
  <c r="J40"/>
  <c r="H40"/>
  <c r="F40"/>
  <c r="F32"/>
  <c r="J32"/>
  <c r="H32"/>
  <c r="G26" i="4"/>
  <c r="G21"/>
  <c r="C9" i="10"/>
  <c r="G10" i="4"/>
  <c r="F17" i="10" l="1"/>
  <c r="J17"/>
  <c r="H17"/>
  <c r="C45"/>
  <c r="F9"/>
  <c r="H9"/>
  <c r="J9"/>
  <c r="G47" i="4"/>
  <c r="H11" s="1"/>
  <c r="H45" i="10" l="1"/>
  <c r="G45" s="1"/>
  <c r="F45"/>
  <c r="F46" s="1"/>
  <c r="G10" i="12" s="1"/>
  <c r="J45" i="10"/>
  <c r="I45" s="1"/>
  <c r="D39"/>
  <c r="D42"/>
  <c r="D40"/>
  <c r="D44"/>
  <c r="D32"/>
  <c r="D29"/>
  <c r="D31"/>
  <c r="D33"/>
  <c r="D35"/>
  <c r="D13"/>
  <c r="D22"/>
  <c r="D23"/>
  <c r="D26"/>
  <c r="D10"/>
  <c r="D17"/>
  <c r="D21"/>
  <c r="D18"/>
  <c r="D25"/>
  <c r="D37"/>
  <c r="D12"/>
  <c r="D14"/>
  <c r="H24" i="4"/>
  <c r="H12"/>
  <c r="H10" s="1"/>
  <c r="H19"/>
  <c r="H42"/>
  <c r="H28"/>
  <c r="H44"/>
  <c r="H20"/>
  <c r="H46"/>
  <c r="H45" s="1"/>
  <c r="H23"/>
  <c r="H41"/>
  <c r="H16"/>
  <c r="H15"/>
  <c r="H35"/>
  <c r="H27"/>
  <c r="H14"/>
  <c r="H25"/>
  <c r="H34"/>
  <c r="H37"/>
  <c r="H33"/>
  <c r="H31"/>
  <c r="H39"/>
  <c r="D9" i="10"/>
  <c r="H26" i="4" l="1"/>
  <c r="E45" i="10"/>
  <c r="D45"/>
  <c r="H21" i="4"/>
  <c r="H17"/>
  <c r="H29"/>
  <c r="H13"/>
  <c r="H40"/>
  <c r="H46" i="10"/>
  <c r="G11" i="12" s="1"/>
  <c r="E46" i="10"/>
  <c r="B3" i="11" s="1"/>
  <c r="G46" i="10" l="1"/>
  <c r="B4" i="11" s="1"/>
  <c r="J46" i="10"/>
  <c r="G12" i="12" s="1"/>
  <c r="I46" i="10" l="1"/>
  <c r="B5" i="11" s="1"/>
  <c r="B6" l="1"/>
  <c r="B7" l="1"/>
  <c r="B8" l="1"/>
  <c r="B10" l="1"/>
  <c r="B9"/>
</calcChain>
</file>

<file path=xl/sharedStrings.xml><?xml version="1.0" encoding="utf-8"?>
<sst xmlns="http://schemas.openxmlformats.org/spreadsheetml/2006/main" count="871" uniqueCount="395">
  <si>
    <t>PRESUPUESTO OFICIAL</t>
  </si>
  <si>
    <t>Item</t>
  </si>
  <si>
    <t>DESIGNACION</t>
  </si>
  <si>
    <t>UD.</t>
  </si>
  <si>
    <t>CANT.</t>
  </si>
  <si>
    <t>PRECIO UNITARIO</t>
  </si>
  <si>
    <t>PRECIO TOTAL</t>
  </si>
  <si>
    <t>TRABAJOS PREPARATORIOS</t>
  </si>
  <si>
    <t>1.1</t>
  </si>
  <si>
    <t>Obrador y cierre de obra</t>
  </si>
  <si>
    <t>Gl.</t>
  </si>
  <si>
    <t>1.2</t>
  </si>
  <si>
    <t>Replanteo y verificación de tareas y medidas</t>
  </si>
  <si>
    <t>3.1</t>
  </si>
  <si>
    <t>3.1.a</t>
  </si>
  <si>
    <t>m³</t>
  </si>
  <si>
    <t>3.1.b</t>
  </si>
  <si>
    <t>4.1</t>
  </si>
  <si>
    <t>4.1.a</t>
  </si>
  <si>
    <t>4.1.b</t>
  </si>
  <si>
    <t>4.1.c</t>
  </si>
  <si>
    <t>m²</t>
  </si>
  <si>
    <t>Kg.</t>
  </si>
  <si>
    <t>ALBAÑILERÍA</t>
  </si>
  <si>
    <t>5.1</t>
  </si>
  <si>
    <t>6.1</t>
  </si>
  <si>
    <t>CUBIERTA DE TECHOS</t>
  </si>
  <si>
    <t>7.1</t>
  </si>
  <si>
    <t>8.1</t>
  </si>
  <si>
    <t>ml.</t>
  </si>
  <si>
    <t>Ud.</t>
  </si>
  <si>
    <t>VARIOS</t>
  </si>
  <si>
    <t>LIMPIEZA DE OBRA</t>
  </si>
  <si>
    <t>Limpieza de obra</t>
  </si>
  <si>
    <t xml:space="preserve">Obra: </t>
  </si>
  <si>
    <t>Contratista:</t>
  </si>
  <si>
    <t>-</t>
  </si>
  <si>
    <t>Ubicación:</t>
  </si>
  <si>
    <t>Fecha:</t>
  </si>
  <si>
    <t>2.1</t>
  </si>
  <si>
    <t>2.2</t>
  </si>
  <si>
    <t>2.3</t>
  </si>
  <si>
    <t>7.2</t>
  </si>
  <si>
    <t>7.3</t>
  </si>
  <si>
    <t>UNIDADES</t>
  </si>
  <si>
    <t>Decripción</t>
  </si>
  <si>
    <t>TIPOS</t>
  </si>
  <si>
    <t>Año</t>
  </si>
  <si>
    <t>MANO DE OBRA</t>
  </si>
  <si>
    <t>Día</t>
  </si>
  <si>
    <t>MATERIALES</t>
  </si>
  <si>
    <t>Global</t>
  </si>
  <si>
    <t>EQUIPOS</t>
  </si>
  <si>
    <t>gr.</t>
  </si>
  <si>
    <t>Gramos</t>
  </si>
  <si>
    <t>OTROS RECURSOS</t>
  </si>
  <si>
    <t>Ha</t>
  </si>
  <si>
    <t>Hectoarea</t>
  </si>
  <si>
    <t>HH</t>
  </si>
  <si>
    <t>Horas</t>
  </si>
  <si>
    <t>Kilogramos</t>
  </si>
  <si>
    <t>Km.</t>
  </si>
  <si>
    <t>Kilometros</t>
  </si>
  <si>
    <t>Km²</t>
  </si>
  <si>
    <t>Kilometros cuadrados</t>
  </si>
  <si>
    <t>Lts.</t>
  </si>
  <si>
    <t>Litros</t>
  </si>
  <si>
    <t>Mes</t>
  </si>
  <si>
    <t>m</t>
  </si>
  <si>
    <t>Metros</t>
  </si>
  <si>
    <t>Metros Cuadrado</t>
  </si>
  <si>
    <t>Metros Cúbicos</t>
  </si>
  <si>
    <t>Metros lineales</t>
  </si>
  <si>
    <t>mm</t>
  </si>
  <si>
    <t>Milimetros</t>
  </si>
  <si>
    <t>Tn.</t>
  </si>
  <si>
    <t>Toneladas</t>
  </si>
  <si>
    <t>Unidad</t>
  </si>
  <si>
    <t>Viajes</t>
  </si>
  <si>
    <t>mili lts.</t>
  </si>
  <si>
    <t>Mililitros</t>
  </si>
  <si>
    <t>INSUMOS</t>
  </si>
  <si>
    <t>TIPO</t>
  </si>
  <si>
    <t>DESCRIPCIÓN</t>
  </si>
  <si>
    <t>UNIDAD</t>
  </si>
  <si>
    <t>DESCRIPCIÓN INDICE SIMPLE</t>
  </si>
  <si>
    <t>N° CUADRO</t>
  </si>
  <si>
    <t>Clasificacion CIIU</t>
  </si>
  <si>
    <t>Codigo CPC</t>
  </si>
  <si>
    <t>Descripción</t>
  </si>
  <si>
    <t>Indice</t>
  </si>
  <si>
    <t>CUADRO 2</t>
  </si>
  <si>
    <t>42120-1</t>
  </si>
  <si>
    <t>Aberturas de aluminio</t>
  </si>
  <si>
    <t>CUADRO 4</t>
  </si>
  <si>
    <t>Decreto 1.295/02</t>
  </si>
  <si>
    <t>inciso m)</t>
  </si>
  <si>
    <t>Aceros-Hierro aletado</t>
  </si>
  <si>
    <t>41241-1</t>
  </si>
  <si>
    <t>Alambrones de hierro</t>
  </si>
  <si>
    <t>CUADRO 5</t>
  </si>
  <si>
    <t>inciso b)</t>
  </si>
  <si>
    <t>Albañilería</t>
  </si>
  <si>
    <t>CUADRO 10</t>
  </si>
  <si>
    <t>83107-1</t>
  </si>
  <si>
    <t>Alquiler de andamios</t>
  </si>
  <si>
    <t>51800-11</t>
  </si>
  <si>
    <t>Alquiler de pala cargadora</t>
  </si>
  <si>
    <t>inciso f)</t>
  </si>
  <si>
    <t>Andamios 
(2)</t>
  </si>
  <si>
    <t>inciso q)</t>
  </si>
  <si>
    <t>Arena</t>
  </si>
  <si>
    <t>CUADRO 11</t>
  </si>
  <si>
    <t>15310-11</t>
  </si>
  <si>
    <t>Arena fina</t>
  </si>
  <si>
    <t>15310-1</t>
  </si>
  <si>
    <t>Arenas</t>
  </si>
  <si>
    <t>46531-11</t>
  </si>
  <si>
    <t>Artefacto de iluminación</t>
  </si>
  <si>
    <t>inciso g)</t>
  </si>
  <si>
    <t>inciso r)</t>
  </si>
  <si>
    <t>Artefactos para baño y grifería</t>
  </si>
  <si>
    <t>CUADRO 3</t>
  </si>
  <si>
    <t>Artículos de hormigón, de 
cemento y de yeso (incluye:
Hormigón, Mosaicos y Artículos 
pretensados)</t>
  </si>
  <si>
    <t>CUADRO 1</t>
  </si>
  <si>
    <t>inciso k)</t>
  </si>
  <si>
    <t>Asfaltos, combustibles y lubricantes</t>
  </si>
  <si>
    <t>CUADRO 7</t>
  </si>
  <si>
    <t>51560-14</t>
  </si>
  <si>
    <t>Ayudante</t>
  </si>
  <si>
    <t>37420-12</t>
  </si>
  <si>
    <t>Cal hidráulica hidratada</t>
  </si>
  <si>
    <t>CUADRO 6</t>
  </si>
  <si>
    <t>71240-11</t>
  </si>
  <si>
    <t>Camión volcador</t>
  </si>
  <si>
    <t>15320-11</t>
  </si>
  <si>
    <t>Canto rodado natural</t>
  </si>
  <si>
    <t>41277-21</t>
  </si>
  <si>
    <t>Caño de acero para instalaciones eléctricas</t>
  </si>
  <si>
    <t>41277-31</t>
  </si>
  <si>
    <t>Caño de hierro negro con revestimiento epoxi</t>
  </si>
  <si>
    <t>inciso h)</t>
  </si>
  <si>
    <t>Caños de 
PVC para 
instalaciones 
varias</t>
  </si>
  <si>
    <t>36320-3</t>
  </si>
  <si>
    <t>Caños y tubos de polietileno</t>
  </si>
  <si>
    <t>36320-2</t>
  </si>
  <si>
    <t>Caños y tubos de polipropileno</t>
  </si>
  <si>
    <t>36320-1</t>
  </si>
  <si>
    <t>Caños y tubos de PVC</t>
  </si>
  <si>
    <t>Carpintería de madera
(incluye: Cortinas de madera y 
Puertas placa)</t>
  </si>
  <si>
    <t>inciso d)</t>
  </si>
  <si>
    <t>Carpinterías</t>
  </si>
  <si>
    <t>53111-1</t>
  </si>
  <si>
    <t>Casilla para obrador</t>
  </si>
  <si>
    <t>inciso n)</t>
  </si>
  <si>
    <t>Cemento</t>
  </si>
  <si>
    <t>54400-1</t>
  </si>
  <si>
    <t>Cerco de obra</t>
  </si>
  <si>
    <t>42999-2</t>
  </si>
  <si>
    <t xml:space="preserve">Chapas metálicas </t>
  </si>
  <si>
    <t>42944-2</t>
  </si>
  <si>
    <t>Clavos</t>
  </si>
  <si>
    <t>46340-1</t>
  </si>
  <si>
    <t>Conductores eléctricos</t>
  </si>
  <si>
    <t>74110-11</t>
  </si>
  <si>
    <t>Contenedor tipo 
volquete</t>
  </si>
  <si>
    <t>inciso o)</t>
  </si>
  <si>
    <t>Costo Financiero</t>
  </si>
  <si>
    <t>inciso v)</t>
  </si>
  <si>
    <t>Electrobombas</t>
  </si>
  <si>
    <t>43220-1</t>
  </si>
  <si>
    <t xml:space="preserve">Electrobombas </t>
  </si>
  <si>
    <t>inciso j)</t>
  </si>
  <si>
    <t>Equipo- Amortización de equipo</t>
  </si>
  <si>
    <t>35110-21</t>
  </si>
  <si>
    <t>Esmalte sintético brillante</t>
  </si>
  <si>
    <t>Estructuras metálicas para construcción (incluye: Aberturas de aluminio, Aberturas de chapa de hierro y Cortinas de aluminio)</t>
  </si>
  <si>
    <t>35110-61</t>
  </si>
  <si>
    <t>Fijador al agua</t>
  </si>
  <si>
    <t>inciso p)</t>
  </si>
  <si>
    <t>Gastos 
generales</t>
  </si>
  <si>
    <t>42911-1</t>
  </si>
  <si>
    <t>Grifería</t>
  </si>
  <si>
    <t>42921-2</t>
  </si>
  <si>
    <t>Herramientas de mano</t>
  </si>
  <si>
    <t>37990-1</t>
  </si>
  <si>
    <t>Hidrófugos</t>
  </si>
  <si>
    <t>2710i</t>
  </si>
  <si>
    <t>27101i</t>
  </si>
  <si>
    <t>Hierros y aceros en formas 
básicas (incluye: Chapas de 
hierro/acero, Aceros aleados 
y Perfiles de hierro/acero)</t>
  </si>
  <si>
    <t>2710n</t>
  </si>
  <si>
    <t>27101n</t>
  </si>
  <si>
    <t>Hierros y aceros en formas 
básicas (incluye: Ferroaleaciones, 
Palanquillas, Chapas 
de acero laminadas en 
caliente, Chapas de acero 
laminadas en frío, Flejes de 
hierro, Hojalata, Alambrones 
de hierro, Hierros redondos, 
Perfiles de hierro, Barras de 
hierro y acero, Alambres de 
acero, Tubos de acero y Caño 
de hierro galvanizado con 
costura)</t>
  </si>
  <si>
    <t>inciso s)</t>
  </si>
  <si>
    <t>Hormigón</t>
  </si>
  <si>
    <t>37510-11</t>
  </si>
  <si>
    <t>Hormigón elaborado</t>
  </si>
  <si>
    <t>44440-1</t>
  </si>
  <si>
    <t>Hormigoneras</t>
  </si>
  <si>
    <t>37210-11</t>
  </si>
  <si>
    <t>Inodoro de 
calidad superior
 con mochila</t>
  </si>
  <si>
    <t>37210-12</t>
  </si>
  <si>
    <t>Inodoro de calidad media</t>
  </si>
  <si>
    <t>51641-1</t>
  </si>
  <si>
    <t>Instalación eléctrica</t>
  </si>
  <si>
    <t>51620-1</t>
  </si>
  <si>
    <t>Instalación sanitaria</t>
  </si>
  <si>
    <t>46212-51</t>
  </si>
  <si>
    <t>Interruptor de un punto</t>
  </si>
  <si>
    <t>46212-31</t>
  </si>
  <si>
    <t>Interruptor diferencial</t>
  </si>
  <si>
    <t>46212-41</t>
  </si>
  <si>
    <t>Interruptor termomagnético</t>
  </si>
  <si>
    <t>42999-51</t>
  </si>
  <si>
    <t>Jabalina</t>
  </si>
  <si>
    <t>37350-11</t>
  </si>
  <si>
    <t>Ladrillo cerámico hueco</t>
  </si>
  <si>
    <t>43240-32</t>
  </si>
  <si>
    <t>Llave de paso para agua</t>
  </si>
  <si>
    <t>43240-31</t>
  </si>
  <si>
    <t>Llave de paso para gas</t>
  </si>
  <si>
    <t>31210-11</t>
  </si>
  <si>
    <t>Madera para encofrado</t>
  </si>
  <si>
    <t>31430-1</t>
  </si>
  <si>
    <t>Maderas aglomeradas</t>
  </si>
  <si>
    <t>inciso a)</t>
  </si>
  <si>
    <t>Mano de 
obra</t>
  </si>
  <si>
    <t>Máquinas herramientas y sus 
accesorios (incluye: Tornos y 
sus partes y piezas, Taladros,
Amoladoras, Máquinas para 
carpintería, Soldadoras 
eléctricas y Accesorio para 
máquinas herramientas)</t>
  </si>
  <si>
    <t>44427-1</t>
  </si>
  <si>
    <t>Máquinas viales autopropulsadas</t>
  </si>
  <si>
    <t>inciso t)</t>
  </si>
  <si>
    <t>Medidores de caudal</t>
  </si>
  <si>
    <t>inciso w)</t>
  </si>
  <si>
    <t>Membrana impermeabilizante</t>
  </si>
  <si>
    <t>37610-11</t>
  </si>
  <si>
    <t>Mesada de granito</t>
  </si>
  <si>
    <t>37610-12</t>
  </si>
  <si>
    <t>Mesada de granito con perforación para bacha</t>
  </si>
  <si>
    <t>37540-1</t>
  </si>
  <si>
    <t>Mosaicos</t>
  </si>
  <si>
    <t>inciso i)</t>
  </si>
  <si>
    <t>51560-12</t>
  </si>
  <si>
    <t>Oficial</t>
  </si>
  <si>
    <t>51560-11</t>
  </si>
  <si>
    <t>Oficial especializado</t>
  </si>
  <si>
    <t>Otros productos de caucho 
(incluye: Autopartes de goma, 
Correas de goma con refuerzo 
textil y Otros artículos de 
goma)</t>
  </si>
  <si>
    <t>Otros productos metálicos n.c.p. (incluye: Bulones, Clavos, Envases de hojalata,
Recipientes para gases, Grifería, Cerraduras, Tejidos de alambre, Piletas y mesadas de acero inoxidable y Chapas metálicas)</t>
  </si>
  <si>
    <t>37990-2</t>
  </si>
  <si>
    <t>Pegamentos para revestimientos</t>
  </si>
  <si>
    <t>Piedras, arenas y arcillas (incluye: Yesos y piedras calizas, Arenas, Piedras y Arcillas)</t>
  </si>
  <si>
    <t>36950-21</t>
  </si>
  <si>
    <t>Pileta de piso de PVC</t>
  </si>
  <si>
    <t>51730-1</t>
  </si>
  <si>
    <t>Pintura</t>
  </si>
  <si>
    <t>35110-3</t>
  </si>
  <si>
    <t>Pinturas al látex</t>
  </si>
  <si>
    <t>inciso c)</t>
  </si>
  <si>
    <t>Pisos y revestimientos</t>
  </si>
  <si>
    <t>41530-1</t>
  </si>
  <si>
    <t>Productos básicos de aluminio</t>
  </si>
  <si>
    <t>41510-1</t>
  </si>
  <si>
    <t xml:space="preserve">Productos básicos de cobre y latón </t>
  </si>
  <si>
    <t>inciso e)</t>
  </si>
  <si>
    <t>Productos
 químicos</t>
  </si>
  <si>
    <t>37129-21</t>
  </si>
  <si>
    <t>Tanque para agua de polietileno tricapa, aprobado, de 1.000 litros de capacidad</t>
  </si>
  <si>
    <t>44826-21</t>
  </si>
  <si>
    <t>Termotanque a gas</t>
  </si>
  <si>
    <t>46212-52</t>
  </si>
  <si>
    <t>Tomacorriente con toma a tierra</t>
  </si>
  <si>
    <t>CUADRO 6.1</t>
  </si>
  <si>
    <t>inciso l)</t>
  </si>
  <si>
    <t>Transportes</t>
  </si>
  <si>
    <t>inciso u)</t>
  </si>
  <si>
    <t>Válvulas de bronce</t>
  </si>
  <si>
    <t>Vidrios para construcción y 
automotores (incluye: Vidrio
plano, Vidrios templados,
Vidrios térmicos y Vidrios
laminados)</t>
  </si>
  <si>
    <t>37540-21</t>
  </si>
  <si>
    <t xml:space="preserve">Zócalo granítico </t>
  </si>
  <si>
    <t>CÁLCULO DEL COEFICIENTE DE RESUMEN (K)</t>
  </si>
  <si>
    <t>DESCRIPCION</t>
  </si>
  <si>
    <t>VALOR</t>
  </si>
  <si>
    <t>COEFICIENTE</t>
  </si>
  <si>
    <t>COSTO DIRECTO (1)</t>
  </si>
  <si>
    <t>GASTOS GENERALES (2)</t>
  </si>
  <si>
    <t>BENEFICIO (3)</t>
  </si>
  <si>
    <t>SUB-TOTAL (4) = (1) + (2) + (3)</t>
  </si>
  <si>
    <t>COSTO FINANCIERO (5) = (%) x (4)</t>
  </si>
  <si>
    <t>COSTO SIN IMPUESTOS (6) = (4) + (5)</t>
  </si>
  <si>
    <t>I.V.A. (7) = (%) x (6)</t>
  </si>
  <si>
    <t>CONTRIBUCION COMERCIO E INDUSTRIA (8) = (%) x (6)</t>
  </si>
  <si>
    <t>INGRESOS BRUTOS (9) = (%) x (6)</t>
  </si>
  <si>
    <t>IMPUESTO A LOS DÉBITOS Y CREDITOS BANCARIOS (10) = (%) x (6)</t>
  </si>
  <si>
    <t>PRECIO UNITARIO DEL ITEM (11) = (6) + (7) + (8) + (9) + (10)</t>
  </si>
  <si>
    <t>ESTRUCTURA DE PONDERACIÓN DE INSUMOS</t>
  </si>
  <si>
    <t>INDICE INDEC</t>
  </si>
  <si>
    <t>PONDERACIÓN</t>
  </si>
  <si>
    <t>TOTAL</t>
  </si>
  <si>
    <t>RUBRO</t>
  </si>
  <si>
    <t>ITEMS</t>
  </si>
  <si>
    <t>UNI.</t>
  </si>
  <si>
    <t>CANTIDAD</t>
  </si>
  <si>
    <t>PRECIO</t>
  </si>
  <si>
    <t>PRECIOS</t>
  </si>
  <si>
    <t>UNITARIO</t>
  </si>
  <si>
    <t>SUB TOT.</t>
  </si>
  <si>
    <t xml:space="preserve">                                                                                                         SUBTOTAL MANO DE OBRA =</t>
  </si>
  <si>
    <t xml:space="preserve">                                                                                                         SUBTOTAL MATERIALES =</t>
  </si>
  <si>
    <t>EQUIPOS y OTROS RECURSOS</t>
  </si>
  <si>
    <t xml:space="preserve">                                                                                                         SUBTOTAL EQUIPO =</t>
  </si>
  <si>
    <t>COSTO-NETO</t>
  </si>
  <si>
    <t>COEFICIENTE DE PASE</t>
  </si>
  <si>
    <t>PRESUPUESTO DETALLADO</t>
  </si>
  <si>
    <t>INC. RUBRO</t>
  </si>
  <si>
    <t>INC. GLOBAL</t>
  </si>
  <si>
    <t xml:space="preserve">TOTAL       </t>
  </si>
  <si>
    <t>EL PRESENTE PRESUPUESTO ASCIENDE A LA SUMA DE PESOS … CON xx/100</t>
  </si>
  <si>
    <t>PLAN DE AVANCE</t>
  </si>
  <si>
    <t>%</t>
  </si>
  <si>
    <t>$</t>
  </si>
  <si>
    <t>5.2</t>
  </si>
  <si>
    <t xml:space="preserve">ACUMULADO      </t>
  </si>
  <si>
    <t>X</t>
  </si>
  <si>
    <t>Y</t>
  </si>
  <si>
    <t>Artefactos de iluminación y cableado</t>
  </si>
  <si>
    <t>Ladrillos, baldosas y tejas (incluye: Ladrillos huecos, Tejas y Baldosas cerámicas)</t>
  </si>
  <si>
    <t>31100-1</t>
  </si>
  <si>
    <t>Maderas aserradas</t>
  </si>
  <si>
    <t>Motores eléctricos y equipos de aire acondicionado</t>
  </si>
  <si>
    <t xml:space="preserve">           UNIVERSIDAD NACIONAL DE CÓRDOBA</t>
  </si>
  <si>
    <t xml:space="preserve">           SECRETARÍA DE PLANEAMIENTO FÍSICO</t>
  </si>
  <si>
    <t>DIRECCIÓN DE ESTUDIOS, PROGRAMAS Y PROYECTOS</t>
  </si>
  <si>
    <t>Córdoba, Octubre 2025</t>
  </si>
  <si>
    <t>OBRA: ESTABILIZACIÓN ESTRUCTURAL VOLADIZO- Sala de ConsejoEDIFICIO ROCA FACULTAD DE CIENCIAS DE LA COMUNICACIÓN</t>
  </si>
  <si>
    <t>UBICACIÓN: Ciudad Universitaria</t>
  </si>
  <si>
    <t>Nº</t>
  </si>
  <si>
    <t>DESIGNACIÓN</t>
  </si>
  <si>
    <t>UN.</t>
  </si>
  <si>
    <t>CANT</t>
  </si>
  <si>
    <t>PARCIAL</t>
  </si>
  <si>
    <t>IMPORTE</t>
  </si>
  <si>
    <t>INC. %</t>
  </si>
  <si>
    <t>Gl</t>
  </si>
  <si>
    <t>DEMOLICIONES Y REMOCIONES</t>
  </si>
  <si>
    <t>Demolición y remoción de pisos interiores y exteriores</t>
  </si>
  <si>
    <t>m2</t>
  </si>
  <si>
    <t>Demolición de cubierta de techos existente</t>
  </si>
  <si>
    <t>Retiro y reubicación baranda acero inoxidable existente</t>
  </si>
  <si>
    <t>MOVIMEINTO DE SUELO</t>
  </si>
  <si>
    <t>Excavación</t>
  </si>
  <si>
    <r>
      <t xml:space="preserve">a)Excavación mecanica para pozos </t>
    </r>
    <r>
      <rPr>
        <sz val="8"/>
        <rFont val="Calibri"/>
        <family val="2"/>
      </rPr>
      <t>Ø30</t>
    </r>
  </si>
  <si>
    <t>und</t>
  </si>
  <si>
    <t>b)Excavación cabezales</t>
  </si>
  <si>
    <t>m3</t>
  </si>
  <si>
    <t>ESTRUCTURAS</t>
  </si>
  <si>
    <t>Estructura Hormigón Armado</t>
  </si>
  <si>
    <t>a) Hormigón armado para pozos y cabezales</t>
  </si>
  <si>
    <t>b) Hormigón armado para columnas + insertos quimicos</t>
  </si>
  <si>
    <t>c) Hormigón armado para vigas + insertos quimicos</t>
  </si>
  <si>
    <t xml:space="preserve">Cubierta de techo Nueva sobre Sala de Consejo y Educación a Distancia
</t>
  </si>
  <si>
    <t>Babeta de chapa galvanizada</t>
  </si>
  <si>
    <t>ml</t>
  </si>
  <si>
    <t>Mamposteria</t>
  </si>
  <si>
    <t>a) Mamposteria para parapetos + revoque</t>
  </si>
  <si>
    <t>6.2</t>
  </si>
  <si>
    <t>Contrapisos y carpetas</t>
  </si>
  <si>
    <t>a) Contrapiso de Nivelación hormigón de grava armado – terminación alisado</t>
  </si>
  <si>
    <t>b) Contrapiso de nivelación hormigon alivianado</t>
  </si>
  <si>
    <t>c) Carpeta Cementicia</t>
  </si>
  <si>
    <t>6.3</t>
  </si>
  <si>
    <t>Colocación de piso y zócalo, mosaico granítico</t>
  </si>
  <si>
    <t>a) Piso de Granito compacto</t>
  </si>
  <si>
    <t>6.4</t>
  </si>
  <si>
    <t>Revoque grueso y fino en Columnas interiores P.Alta</t>
  </si>
  <si>
    <t>a) Revoque Grueso y Fino interior en Columnas de P. Alta</t>
  </si>
  <si>
    <t>Remoción y traslado de puntales metálicos provisorios</t>
  </si>
  <si>
    <t>Limpieza de Cielorraso y tabiques existente de hormigón visto</t>
  </si>
  <si>
    <t>a) Al latex para muros interiores en Planta Alta</t>
  </si>
  <si>
    <t>EL PRESENTE PRESUPUESTO OFICIAL ASCIENDE A LA SUMA DE PESOS NOVENTA YSEIS MILLONES QUINIENTOS SESENTA Y SIETE MIL CIENTO NOVENTA Y TRES CON 04/100.-</t>
  </si>
  <si>
    <t>a)Excavación mecanica para pozos Ø30</t>
  </si>
  <si>
    <t>6.1.a</t>
  </si>
  <si>
    <t>6.2.a</t>
  </si>
  <si>
    <t>6.2.b</t>
  </si>
  <si>
    <t>6.2.c</t>
  </si>
  <si>
    <t>6.3.a</t>
  </si>
  <si>
    <t>6.4.a</t>
  </si>
  <si>
    <t>7.3.a</t>
  </si>
  <si>
    <t>MES 1</t>
  </si>
  <si>
    <t>MES 2</t>
  </si>
  <si>
    <t>MES 3</t>
  </si>
  <si>
    <t>Contratista: -</t>
  </si>
  <si>
    <t xml:space="preserve">Fecha: </t>
  </si>
  <si>
    <t xml:space="preserve">Ubicación: </t>
  </si>
  <si>
    <t>MES</t>
  </si>
  <si>
    <t>AVANCE FINANCIERO</t>
  </si>
  <si>
    <t>Costo financiero</t>
  </si>
</sst>
</file>

<file path=xl/styles.xml><?xml version="1.0" encoding="utf-8"?>
<styleSheet xmlns="http://schemas.openxmlformats.org/spreadsheetml/2006/main">
  <numFmts count="9">
    <numFmt numFmtId="164" formatCode="_ [$$-2C0A]\ * #,##0.00_ ;_ [$$-2C0A]\ * \-#,##0.00_ ;_ [$$-2C0A]\ * &quot;-&quot;??_ ;_ @_ "/>
    <numFmt numFmtId="165" formatCode="[$$-2C0A]#,##0.00;\([$$-2C0A]#,##0.00\)"/>
    <numFmt numFmtId="166" formatCode="0.0000&quot; &quot;%"/>
    <numFmt numFmtId="167" formatCode="0.00000"/>
    <numFmt numFmtId="168" formatCode="&quot;$&quot;\ #,##0.00;[Red]&quot;$&quot;\ \-#,##0.00"/>
    <numFmt numFmtId="170" formatCode="&quot;$ &quot;#,##0.00"/>
    <numFmt numFmtId="171" formatCode="dd/mmm"/>
    <numFmt numFmtId="172" formatCode="[$$-2C0A]\ #,##0.00"/>
    <numFmt numFmtId="175" formatCode="_-[$$-80A]* #,##0.00_-;\-[$$-80A]* #,##0.00_-;_-[$$-80A]* &quot;-&quot;??_-;_-@_-"/>
  </numFmts>
  <fonts count="3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8"/>
      <color theme="1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b/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1"/>
      <color theme="0"/>
      <name val="Arial"/>
      <charset val="134"/>
    </font>
    <font>
      <sz val="11"/>
      <color rgb="FFFFFFFF"/>
      <name val="Calibri"/>
      <charset val="1"/>
    </font>
    <font>
      <b/>
      <sz val="10"/>
      <color theme="0"/>
      <name val="Calibri"/>
      <charset val="134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Calibri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203864"/>
        <bgColor rgb="FF333333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23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9" fontId="19" fillId="0" borderId="0" applyFont="0" applyFill="0" applyBorder="0" applyAlignment="0" applyProtection="0"/>
    <xf numFmtId="0" fontId="18" fillId="0" borderId="0"/>
    <xf numFmtId="0" fontId="23" fillId="0" borderId="0"/>
  </cellStyleXfs>
  <cellXfs count="338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9" fontId="0" fillId="0" borderId="0" xfId="1" applyFont="1"/>
    <xf numFmtId="9" fontId="1" fillId="0" borderId="0" xfId="1" applyFont="1"/>
    <xf numFmtId="0" fontId="2" fillId="3" borderId="1" xfId="0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vertical="center"/>
    </xf>
    <xf numFmtId="10" fontId="7" fillId="2" borderId="7" xfId="1" applyNumberFormat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0" fontId="9" fillId="0" borderId="0" xfId="1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10" fontId="0" fillId="0" borderId="0" xfId="1" applyNumberFormat="1" applyFont="1"/>
    <xf numFmtId="0" fontId="2" fillId="6" borderId="29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/>
    </xf>
    <xf numFmtId="0" fontId="1" fillId="7" borderId="35" xfId="0" applyFont="1" applyFill="1" applyBorder="1"/>
    <xf numFmtId="0" fontId="2" fillId="7" borderId="35" xfId="0" applyFont="1" applyFill="1" applyBorder="1"/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/>
    <xf numFmtId="0" fontId="1" fillId="0" borderId="0" xfId="0" applyFont="1" applyAlignment="1">
      <alignment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vertical="center" wrapText="1"/>
    </xf>
    <xf numFmtId="164" fontId="5" fillId="7" borderId="37" xfId="0" applyNumberFormat="1" applyFont="1" applyFill="1" applyBorder="1" applyAlignment="1">
      <alignment vertical="center"/>
    </xf>
    <xf numFmtId="164" fontId="8" fillId="7" borderId="21" xfId="0" applyNumberFormat="1" applyFont="1" applyFill="1" applyBorder="1" applyAlignment="1">
      <alignment vertical="center"/>
    </xf>
    <xf numFmtId="0" fontId="8" fillId="0" borderId="8" xfId="0" applyFont="1" applyBorder="1"/>
    <xf numFmtId="0" fontId="5" fillId="0" borderId="6" xfId="0" applyFont="1" applyBorder="1"/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/>
    <xf numFmtId="164" fontId="8" fillId="0" borderId="7" xfId="0" applyNumberFormat="1" applyFont="1" applyBorder="1"/>
    <xf numFmtId="0" fontId="8" fillId="0" borderId="1" xfId="0" applyFont="1" applyBorder="1"/>
    <xf numFmtId="0" fontId="8" fillId="8" borderId="1" xfId="0" applyFont="1" applyFill="1" applyBorder="1"/>
    <xf numFmtId="0" fontId="8" fillId="0" borderId="1" xfId="0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0" fontId="8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center"/>
    </xf>
    <xf numFmtId="164" fontId="8" fillId="3" borderId="20" xfId="0" applyNumberFormat="1" applyFont="1" applyFill="1" applyBorder="1" applyAlignment="1">
      <alignment horizontal="center"/>
    </xf>
    <xf numFmtId="164" fontId="8" fillId="3" borderId="38" xfId="0" applyNumberFormat="1" applyFont="1" applyFill="1" applyBorder="1"/>
    <xf numFmtId="164" fontId="8" fillId="3" borderId="7" xfId="0" applyNumberFormat="1" applyFont="1" applyFill="1" applyBorder="1"/>
    <xf numFmtId="0" fontId="8" fillId="0" borderId="19" xfId="0" applyFont="1" applyBorder="1"/>
    <xf numFmtId="0" fontId="5" fillId="0" borderId="20" xfId="0" applyFont="1" applyBorder="1"/>
    <xf numFmtId="0" fontId="8" fillId="0" borderId="20" xfId="0" applyFont="1" applyBorder="1" applyAlignment="1">
      <alignment horizontal="center"/>
    </xf>
    <xf numFmtId="164" fontId="8" fillId="0" borderId="20" xfId="0" applyNumberFormat="1" applyFont="1" applyBorder="1"/>
    <xf numFmtId="164" fontId="8" fillId="0" borderId="38" xfId="0" applyNumberFormat="1" applyFont="1" applyBorder="1"/>
    <xf numFmtId="0" fontId="8" fillId="0" borderId="0" xfId="0" applyFont="1" applyAlignment="1">
      <alignment horizontal="center"/>
    </xf>
    <xf numFmtId="0" fontId="5" fillId="9" borderId="34" xfId="0" applyFont="1" applyFill="1" applyBorder="1"/>
    <xf numFmtId="0" fontId="8" fillId="9" borderId="35" xfId="0" applyFont="1" applyFill="1" applyBorder="1"/>
    <xf numFmtId="164" fontId="8" fillId="9" borderId="36" xfId="0" applyNumberFormat="1" applyFont="1" applyFill="1" applyBorder="1"/>
    <xf numFmtId="0" fontId="12" fillId="10" borderId="39" xfId="0" applyFont="1" applyFill="1" applyBorder="1"/>
    <xf numFmtId="0" fontId="0" fillId="10" borderId="0" xfId="0" applyFill="1"/>
    <xf numFmtId="2" fontId="0" fillId="10" borderId="40" xfId="0" applyNumberFormat="1" applyFill="1" applyBorder="1" applyAlignment="1">
      <alignment horizontal="center"/>
    </xf>
    <xf numFmtId="0" fontId="12" fillId="11" borderId="34" xfId="0" applyFont="1" applyFill="1" applyBorder="1"/>
    <xf numFmtId="0" fontId="0" fillId="11" borderId="35" xfId="0" applyFill="1" applyBorder="1"/>
    <xf numFmtId="164" fontId="0" fillId="11" borderId="36" xfId="0" applyNumberFormat="1" applyFill="1" applyBorder="1"/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vertical="center"/>
    </xf>
    <xf numFmtId="10" fontId="8" fillId="3" borderId="7" xfId="1" applyNumberFormat="1" applyFont="1" applyFill="1" applyBorder="1"/>
    <xf numFmtId="10" fontId="14" fillId="12" borderId="41" xfId="1" applyNumberFormat="1" applyFont="1" applyFill="1" applyBorder="1" applyAlignment="1">
      <alignment horizontal="center"/>
    </xf>
    <xf numFmtId="0" fontId="15" fillId="13" borderId="0" xfId="0" applyFont="1" applyFill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/>
    </xf>
    <xf numFmtId="10" fontId="0" fillId="8" borderId="42" xfId="1" applyNumberFormat="1" applyFont="1" applyFill="1" applyBorder="1" applyAlignment="1">
      <alignment horizontal="center" vertical="center"/>
    </xf>
    <xf numFmtId="10" fontId="0" fillId="0" borderId="42" xfId="1" applyNumberFormat="1" applyFont="1" applyBorder="1" applyAlignment="1">
      <alignment horizontal="center" vertical="center"/>
    </xf>
    <xf numFmtId="0" fontId="16" fillId="14" borderId="0" xfId="2" applyFont="1" applyFill="1" applyAlignment="1">
      <alignment horizontal="center" vertical="center"/>
    </xf>
    <xf numFmtId="167" fontId="16" fillId="14" borderId="0" xfId="2" applyNumberFormat="1" applyFont="1" applyFill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8" fontId="0" fillId="0" borderId="0" xfId="0" applyNumberFormat="1" applyFill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0" fillId="8" borderId="1" xfId="0" applyFill="1" applyBorder="1"/>
    <xf numFmtId="0" fontId="4" fillId="5" borderId="2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1" fillId="15" borderId="1" xfId="0" applyNumberFormat="1" applyFont="1" applyFill="1" applyBorder="1" applyAlignment="1">
      <alignment horizontal="center"/>
    </xf>
    <xf numFmtId="0" fontId="11" fillId="15" borderId="6" xfId="0" applyFont="1" applyFill="1" applyBorder="1"/>
    <xf numFmtId="0" fontId="6" fillId="15" borderId="6" xfId="0" applyFont="1" applyFill="1" applyBorder="1" applyAlignment="1">
      <alignment horizontal="center"/>
    </xf>
    <xf numFmtId="0" fontId="6" fillId="15" borderId="7" xfId="0" applyFont="1" applyFill="1" applyBorder="1"/>
    <xf numFmtId="0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" fontId="6" fillId="8" borderId="21" xfId="0" applyNumberFormat="1" applyFont="1" applyFill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7" fontId="21" fillId="7" borderId="19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9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7" fillId="3" borderId="34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15" fillId="13" borderId="0" xfId="0" applyFont="1" applyFill="1" applyAlignment="1">
      <alignment horizontal="center" vertical="center" wrapText="1"/>
    </xf>
    <xf numFmtId="0" fontId="14" fillId="12" borderId="34" xfId="0" applyFont="1" applyFill="1" applyBorder="1" applyAlignment="1">
      <alignment horizontal="center"/>
    </xf>
    <xf numFmtId="0" fontId="14" fillId="12" borderId="35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10" fontId="4" fillId="2" borderId="15" xfId="1" applyNumberFormat="1" applyFont="1" applyFill="1" applyBorder="1" applyAlignment="1">
      <alignment horizontal="center" vertical="center" wrapText="1"/>
    </xf>
    <xf numFmtId="10" fontId="4" fillId="2" borderId="18" xfId="1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0" fontId="4" fillId="2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4" fillId="0" borderId="0" xfId="3" applyFont="1" applyAlignment="1">
      <alignment horizontal="left"/>
    </xf>
    <xf numFmtId="0" fontId="25" fillId="0" borderId="0" xfId="3" applyFont="1" applyAlignment="1">
      <alignment horizontal="center"/>
    </xf>
    <xf numFmtId="2" fontId="25" fillId="0" borderId="0" xfId="3" applyNumberFormat="1" applyFont="1"/>
    <xf numFmtId="2" fontId="23" fillId="0" borderId="0" xfId="3" applyNumberFormat="1" applyFont="1"/>
    <xf numFmtId="2" fontId="23" fillId="0" borderId="0" xfId="3" applyNumberFormat="1" applyFont="1" applyAlignment="1">
      <alignment horizontal="center"/>
    </xf>
    <xf numFmtId="2" fontId="23" fillId="0" borderId="0" xfId="3" applyNumberFormat="1"/>
    <xf numFmtId="0" fontId="23" fillId="0" borderId="0" xfId="3"/>
    <xf numFmtId="0" fontId="24" fillId="0" borderId="0" xfId="3" applyFont="1" applyBorder="1" applyAlignment="1">
      <alignment horizontal="left"/>
    </xf>
    <xf numFmtId="0" fontId="25" fillId="0" borderId="0" xfId="3" applyFont="1" applyBorder="1" applyAlignment="1">
      <alignment horizontal="center"/>
    </xf>
    <xf numFmtId="2" fontId="25" fillId="0" borderId="0" xfId="3" applyNumberFormat="1" applyFont="1" applyBorder="1"/>
    <xf numFmtId="2" fontId="23" fillId="0" borderId="0" xfId="3" applyNumberFormat="1" applyFont="1" applyBorder="1"/>
    <xf numFmtId="2" fontId="23" fillId="0" borderId="0" xfId="3" applyNumberFormat="1" applyFont="1" applyBorder="1" applyAlignment="1">
      <alignment horizontal="center"/>
    </xf>
    <xf numFmtId="2" fontId="23" fillId="0" borderId="0" xfId="3" applyNumberFormat="1" applyAlignment="1">
      <alignment horizontal="center"/>
    </xf>
    <xf numFmtId="0" fontId="24" fillId="0" borderId="0" xfId="3" applyFont="1" applyBorder="1" applyAlignment="1">
      <alignment horizontal="left"/>
    </xf>
    <xf numFmtId="2" fontId="23" fillId="0" borderId="0" xfId="3" applyNumberFormat="1" applyFill="1" applyBorder="1" applyAlignment="1">
      <alignment horizontal="right"/>
    </xf>
    <xf numFmtId="0" fontId="23" fillId="0" borderId="0" xfId="3" applyFont="1" applyBorder="1" applyAlignment="1">
      <alignment horizontal="left"/>
    </xf>
    <xf numFmtId="0" fontId="23" fillId="0" borderId="0" xfId="3" applyFont="1" applyBorder="1" applyAlignment="1">
      <alignment vertical="top"/>
    </xf>
    <xf numFmtId="0" fontId="25" fillId="0" borderId="0" xfId="3" applyFont="1" applyBorder="1" applyAlignment="1">
      <alignment horizontal="left"/>
    </xf>
    <xf numFmtId="0" fontId="26" fillId="16" borderId="45" xfId="3" applyFont="1" applyFill="1" applyBorder="1" applyAlignment="1">
      <alignment horizontal="center" vertical="top"/>
    </xf>
    <xf numFmtId="0" fontId="26" fillId="16" borderId="46" xfId="3" applyFont="1" applyFill="1" applyBorder="1" applyAlignment="1">
      <alignment horizontal="center" vertical="top"/>
    </xf>
    <xf numFmtId="0" fontId="26" fillId="16" borderId="47" xfId="3" applyFont="1" applyFill="1" applyBorder="1" applyAlignment="1">
      <alignment horizontal="center" vertical="top"/>
    </xf>
    <xf numFmtId="0" fontId="21" fillId="0" borderId="0" xfId="3" applyFont="1" applyFill="1" applyBorder="1" applyAlignment="1">
      <alignment horizontal="left" vertical="top" wrapText="1"/>
    </xf>
    <xf numFmtId="0" fontId="21" fillId="0" borderId="0" xfId="3" applyFont="1" applyFill="1" applyBorder="1" applyAlignment="1">
      <alignment horizontal="left"/>
    </xf>
    <xf numFmtId="0" fontId="23" fillId="0" borderId="0" xfId="3" applyAlignment="1">
      <alignment horizontal="left"/>
    </xf>
    <xf numFmtId="0" fontId="21" fillId="0" borderId="0" xfId="3" applyFont="1" applyBorder="1" applyAlignment="1">
      <alignment vertical="top"/>
    </xf>
    <xf numFmtId="2" fontId="21" fillId="0" borderId="0" xfId="3" applyNumberFormat="1" applyFont="1" applyBorder="1"/>
    <xf numFmtId="2" fontId="21" fillId="0" borderId="0" xfId="3" applyNumberFormat="1" applyFont="1" applyBorder="1" applyAlignment="1">
      <alignment horizontal="center"/>
    </xf>
    <xf numFmtId="0" fontId="27" fillId="5" borderId="48" xfId="3" applyFont="1" applyFill="1" applyBorder="1" applyAlignment="1">
      <alignment horizontal="center" vertical="center"/>
    </xf>
    <xf numFmtId="2" fontId="27" fillId="5" borderId="48" xfId="3" applyNumberFormat="1" applyFont="1" applyFill="1" applyBorder="1" applyAlignment="1">
      <alignment horizontal="center" vertical="center"/>
    </xf>
    <xf numFmtId="2" fontId="27" fillId="5" borderId="48" xfId="3" applyNumberFormat="1" applyFont="1" applyFill="1" applyBorder="1" applyAlignment="1">
      <alignment horizontal="center" vertical="center" wrapText="1"/>
    </xf>
    <xf numFmtId="0" fontId="24" fillId="0" borderId="49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vertical="center" wrapText="1"/>
    </xf>
    <xf numFmtId="0" fontId="25" fillId="0" borderId="49" xfId="3" applyFont="1" applyFill="1" applyBorder="1" applyAlignment="1">
      <alignment horizontal="left"/>
    </xf>
    <xf numFmtId="2" fontId="25" fillId="0" borderId="49" xfId="3" applyNumberFormat="1" applyFont="1" applyFill="1" applyBorder="1" applyAlignment="1">
      <alignment horizontal="center"/>
    </xf>
    <xf numFmtId="2" fontId="25" fillId="0" borderId="49" xfId="3" applyNumberFormat="1" applyFont="1" applyFill="1" applyBorder="1"/>
    <xf numFmtId="170" fontId="24" fillId="0" borderId="49" xfId="3" applyNumberFormat="1" applyFont="1" applyFill="1" applyBorder="1" applyAlignment="1">
      <alignment horizontal="right"/>
    </xf>
    <xf numFmtId="3" fontId="28" fillId="0" borderId="0" xfId="3" applyNumberFormat="1" applyFont="1"/>
    <xf numFmtId="0" fontId="25" fillId="0" borderId="49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vertical="center" wrapText="1"/>
    </xf>
    <xf numFmtId="0" fontId="25" fillId="0" borderId="49" xfId="3" applyFont="1" applyFill="1" applyBorder="1" applyAlignment="1">
      <alignment horizontal="center" vertical="center" wrapText="1"/>
    </xf>
    <xf numFmtId="1" fontId="25" fillId="0" borderId="49" xfId="3" applyNumberFormat="1" applyFont="1" applyFill="1" applyBorder="1" applyAlignment="1">
      <alignment horizontal="center" vertical="center" wrapText="1"/>
    </xf>
    <xf numFmtId="164" fontId="25" fillId="0" borderId="49" xfId="3" applyNumberFormat="1" applyFont="1" applyFill="1" applyBorder="1" applyAlignment="1">
      <alignment vertical="center" wrapText="1"/>
    </xf>
    <xf numFmtId="164" fontId="24" fillId="0" borderId="49" xfId="3" applyNumberFormat="1" applyFont="1" applyFill="1" applyBorder="1" applyAlignment="1"/>
    <xf numFmtId="2" fontId="29" fillId="0" borderId="48" xfId="3" applyNumberFormat="1" applyFont="1" applyBorder="1" applyAlignment="1">
      <alignment horizontal="center"/>
    </xf>
    <xf numFmtId="171" fontId="25" fillId="0" borderId="49" xfId="3" applyNumberFormat="1" applyFont="1" applyFill="1" applyBorder="1" applyAlignment="1">
      <alignment horizontal="center" vertical="center"/>
    </xf>
    <xf numFmtId="0" fontId="28" fillId="0" borderId="0" xfId="3" applyFont="1" applyAlignment="1">
      <alignment horizontal="center" vertical="top"/>
    </xf>
    <xf numFmtId="0" fontId="23" fillId="0" borderId="0" xfId="3" applyAlignment="1">
      <alignment horizontal="center" vertical="top"/>
    </xf>
    <xf numFmtId="0" fontId="24" fillId="0" borderId="21" xfId="3" applyFont="1" applyFill="1" applyBorder="1" applyAlignment="1">
      <alignment horizontal="center" vertical="center"/>
    </xf>
    <xf numFmtId="0" fontId="24" fillId="0" borderId="0" xfId="3" applyFont="1" applyFill="1" applyAlignment="1">
      <alignment vertical="center" wrapText="1"/>
    </xf>
    <xf numFmtId="0" fontId="25" fillId="0" borderId="50" xfId="3" applyFont="1" applyFill="1" applyBorder="1" applyAlignment="1">
      <alignment horizontal="center" vertical="center"/>
    </xf>
    <xf numFmtId="1" fontId="25" fillId="0" borderId="3" xfId="3" applyNumberFormat="1" applyFont="1" applyFill="1" applyBorder="1" applyAlignment="1">
      <alignment horizontal="center" vertical="center"/>
    </xf>
    <xf numFmtId="164" fontId="25" fillId="0" borderId="3" xfId="3" applyNumberFormat="1" applyFont="1" applyFill="1" applyBorder="1"/>
    <xf numFmtId="164" fontId="25" fillId="0" borderId="2" xfId="3" applyNumberFormat="1" applyFont="1" applyFill="1" applyBorder="1"/>
    <xf numFmtId="164" fontId="24" fillId="0" borderId="48" xfId="3" applyNumberFormat="1" applyFont="1" applyFill="1" applyBorder="1" applyAlignment="1">
      <alignment horizontal="right"/>
    </xf>
    <xf numFmtId="2" fontId="28" fillId="0" borderId="0" xfId="3" applyNumberFormat="1" applyFont="1"/>
    <xf numFmtId="0" fontId="25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48" xfId="3" applyFont="1" applyFill="1" applyBorder="1" applyAlignment="1">
      <alignment vertical="center" wrapText="1"/>
    </xf>
    <xf numFmtId="0" fontId="25" fillId="0" borderId="45" xfId="3" applyFont="1" applyFill="1" applyBorder="1" applyAlignment="1">
      <alignment horizontal="center" vertical="center"/>
    </xf>
    <xf numFmtId="1" fontId="25" fillId="0" borderId="48" xfId="3" applyNumberFormat="1" applyFont="1" applyFill="1" applyBorder="1" applyAlignment="1">
      <alignment horizontal="center" vertical="center"/>
    </xf>
    <xf numFmtId="164" fontId="25" fillId="0" borderId="48" xfId="3" applyNumberFormat="1" applyFont="1" applyFill="1" applyBorder="1"/>
    <xf numFmtId="164" fontId="25" fillId="0" borderId="5" xfId="3" applyNumberFormat="1" applyFont="1" applyFill="1" applyBorder="1"/>
    <xf numFmtId="0" fontId="25" fillId="0" borderId="0" xfId="3" applyFont="1" applyFill="1"/>
    <xf numFmtId="2" fontId="25" fillId="0" borderId="48" xfId="3" applyNumberFormat="1" applyFont="1" applyFill="1" applyBorder="1" applyAlignment="1">
      <alignment horizontal="center"/>
    </xf>
    <xf numFmtId="2" fontId="28" fillId="0" borderId="0" xfId="3" applyNumberFormat="1" applyFont="1" applyFill="1"/>
    <xf numFmtId="0" fontId="23" fillId="0" borderId="0" xfId="3" applyFill="1"/>
    <xf numFmtId="0" fontId="2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48" xfId="3" applyFont="1" applyFill="1" applyBorder="1" applyAlignment="1">
      <alignment vertical="center" wrapText="1"/>
    </xf>
    <xf numFmtId="0" fontId="25" fillId="0" borderId="5" xfId="3" applyFont="1" applyFill="1" applyBorder="1" applyAlignment="1">
      <alignment vertical="center" wrapText="1"/>
    </xf>
    <xf numFmtId="0" fontId="25" fillId="0" borderId="51" xfId="3" applyFont="1" applyFill="1" applyBorder="1" applyAlignment="1">
      <alignment horizontal="center" vertical="center"/>
    </xf>
    <xf numFmtId="1" fontId="25" fillId="0" borderId="5" xfId="3" applyNumberFormat="1" applyFont="1" applyFill="1" applyBorder="1" applyAlignment="1">
      <alignment horizontal="center" vertical="center"/>
    </xf>
    <xf numFmtId="164" fontId="25" fillId="0" borderId="5" xfId="3" applyNumberFormat="1" applyFont="1" applyFill="1" applyBorder="1" applyAlignment="1">
      <alignment horizontal="right"/>
    </xf>
    <xf numFmtId="2" fontId="25" fillId="0" borderId="5" xfId="3" applyNumberFormat="1" applyFont="1" applyFill="1" applyBorder="1" applyAlignment="1">
      <alignment horizontal="center"/>
    </xf>
    <xf numFmtId="0" fontId="25" fillId="0" borderId="50" xfId="3" applyNumberFormat="1" applyFont="1" applyFill="1" applyBorder="1" applyAlignment="1" applyProtection="1">
      <alignment horizontal="center" vertical="center" wrapText="1"/>
      <protection locked="0"/>
    </xf>
    <xf numFmtId="1" fontId="25" fillId="0" borderId="49" xfId="3" applyNumberFormat="1" applyFont="1" applyFill="1" applyBorder="1" applyAlignment="1">
      <alignment horizontal="center" vertical="center"/>
    </xf>
    <xf numFmtId="164" fontId="25" fillId="0" borderId="49" xfId="3" applyNumberFormat="1" applyFont="1" applyFill="1" applyBorder="1"/>
    <xf numFmtId="164" fontId="24" fillId="0" borderId="49" xfId="3" applyNumberFormat="1" applyFont="1" applyFill="1" applyBorder="1" applyAlignment="1">
      <alignment horizontal="right"/>
    </xf>
    <xf numFmtId="0" fontId="24" fillId="0" borderId="45" xfId="3" applyNumberFormat="1" applyFont="1" applyFill="1" applyBorder="1" applyAlignment="1">
      <alignment horizontal="center" vertical="center"/>
    </xf>
    <xf numFmtId="2" fontId="25" fillId="0" borderId="49" xfId="3" applyNumberFormat="1" applyFont="1" applyFill="1" applyBorder="1" applyAlignment="1">
      <alignment horizontal="center" vertical="center"/>
    </xf>
    <xf numFmtId="0" fontId="25" fillId="0" borderId="45" xfId="3" applyNumberFormat="1" applyFont="1" applyFill="1" applyBorder="1" applyAlignment="1">
      <alignment horizontal="center" vertical="center"/>
    </xf>
    <xf numFmtId="164" fontId="25" fillId="0" borderId="49" xfId="3" applyNumberFormat="1" applyFont="1" applyFill="1" applyBorder="1" applyAlignment="1">
      <alignment horizontal="right"/>
    </xf>
    <xf numFmtId="0" fontId="25" fillId="0" borderId="45" xfId="3" applyNumberFormat="1" applyFont="1" applyFill="1" applyBorder="1" applyAlignment="1" applyProtection="1">
      <alignment horizontal="center" vertical="center" wrapText="1"/>
      <protection locked="0"/>
    </xf>
    <xf numFmtId="2" fontId="25" fillId="0" borderId="49" xfId="3" applyNumberFormat="1" applyFont="1" applyBorder="1" applyAlignment="1">
      <alignment horizontal="center"/>
    </xf>
    <xf numFmtId="0" fontId="25" fillId="0" borderId="51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52" xfId="3" applyFont="1" applyFill="1" applyBorder="1" applyAlignment="1">
      <alignment vertical="center" wrapText="1"/>
    </xf>
    <xf numFmtId="0" fontId="25" fillId="0" borderId="52" xfId="3" applyFont="1" applyFill="1" applyBorder="1" applyAlignment="1">
      <alignment horizontal="center" vertical="center"/>
    </xf>
    <xf numFmtId="1" fontId="25" fillId="0" borderId="52" xfId="3" applyNumberFormat="1" applyFont="1" applyFill="1" applyBorder="1" applyAlignment="1">
      <alignment horizontal="center" vertical="center"/>
    </xf>
    <xf numFmtId="164" fontId="25" fillId="0" borderId="52" xfId="3" applyNumberFormat="1" applyFont="1" applyFill="1" applyBorder="1"/>
    <xf numFmtId="164" fontId="24" fillId="0" borderId="52" xfId="3" applyNumberFormat="1" applyFont="1" applyFill="1" applyBorder="1" applyAlignment="1">
      <alignment horizontal="right"/>
    </xf>
    <xf numFmtId="0" fontId="25" fillId="0" borderId="49" xfId="3" applyNumberFormat="1" applyFont="1" applyFill="1" applyBorder="1" applyAlignment="1" applyProtection="1">
      <alignment horizontal="center" vertical="center" wrapText="1"/>
      <protection locked="0"/>
    </xf>
    <xf numFmtId="2" fontId="25" fillId="0" borderId="53" xfId="3" applyNumberFormat="1" applyFont="1" applyFill="1" applyBorder="1" applyAlignment="1">
      <alignment horizontal="center"/>
    </xf>
    <xf numFmtId="2" fontId="25" fillId="0" borderId="53" xfId="3" applyNumberFormat="1" applyFont="1" applyBorder="1" applyAlignment="1">
      <alignment horizontal="center"/>
    </xf>
    <xf numFmtId="2" fontId="25" fillId="0" borderId="52" xfId="3" applyNumberFormat="1" applyFont="1" applyFill="1" applyBorder="1" applyAlignment="1">
      <alignment horizontal="center"/>
    </xf>
    <xf numFmtId="0" fontId="24" fillId="0" borderId="49" xfId="3" applyNumberFormat="1" applyFont="1" applyFill="1" applyBorder="1" applyAlignment="1">
      <alignment horizontal="center" vertical="center"/>
    </xf>
    <xf numFmtId="0" fontId="28" fillId="0" borderId="0" xfId="3" applyFont="1"/>
    <xf numFmtId="0" fontId="24" fillId="5" borderId="49" xfId="3" applyFont="1" applyFill="1" applyBorder="1" applyAlignment="1">
      <alignment horizontal="left"/>
    </xf>
    <xf numFmtId="0" fontId="24" fillId="5" borderId="49" xfId="3" applyFont="1" applyFill="1" applyBorder="1" applyAlignment="1">
      <alignment vertical="top"/>
    </xf>
    <xf numFmtId="2" fontId="24" fillId="5" borderId="49" xfId="3" applyNumberFormat="1" applyFont="1" applyFill="1" applyBorder="1"/>
    <xf numFmtId="2" fontId="24" fillId="5" borderId="49" xfId="3" applyNumberFormat="1" applyFont="1" applyFill="1" applyBorder="1" applyAlignment="1">
      <alignment horizontal="center"/>
    </xf>
    <xf numFmtId="172" fontId="24" fillId="5" borderId="49" xfId="3" applyNumberFormat="1" applyFont="1" applyFill="1" applyBorder="1" applyAlignment="1">
      <alignment horizontal="center"/>
    </xf>
    <xf numFmtId="170" fontId="24" fillId="5" borderId="49" xfId="3" applyNumberFormat="1" applyFont="1" applyFill="1" applyBorder="1" applyAlignment="1">
      <alignment horizontal="center"/>
    </xf>
    <xf numFmtId="4" fontId="31" fillId="0" borderId="0" xfId="3" applyNumberFormat="1" applyFont="1"/>
    <xf numFmtId="0" fontId="27" fillId="0" borderId="54" xfId="3" applyFont="1" applyBorder="1" applyAlignment="1">
      <alignment horizontal="left" wrapText="1"/>
    </xf>
    <xf numFmtId="0" fontId="23" fillId="0" borderId="0" xfId="3" applyAlignment="1">
      <alignment vertical="top"/>
    </xf>
    <xf numFmtId="0" fontId="25" fillId="0" borderId="0" xfId="3" applyFont="1" applyAlignment="1">
      <alignment horizontal="left"/>
    </xf>
    <xf numFmtId="0" fontId="5" fillId="4" borderId="43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vertical="center"/>
    </xf>
    <xf numFmtId="0" fontId="5" fillId="4" borderId="56" xfId="0" applyFont="1" applyFill="1" applyBorder="1" applyAlignment="1">
      <alignment vertical="center"/>
    </xf>
    <xf numFmtId="164" fontId="5" fillId="4" borderId="56" xfId="0" applyNumberFormat="1" applyFont="1" applyFill="1" applyBorder="1" applyAlignment="1">
      <alignment horizontal="center"/>
    </xf>
    <xf numFmtId="10" fontId="5" fillId="4" borderId="57" xfId="1" applyNumberFormat="1" applyFont="1" applyFill="1" applyBorder="1"/>
    <xf numFmtId="0" fontId="6" fillId="0" borderId="52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right"/>
    </xf>
    <xf numFmtId="0" fontId="4" fillId="5" borderId="66" xfId="0" applyFont="1" applyFill="1" applyBorder="1" applyAlignment="1">
      <alignment horizontal="right"/>
    </xf>
    <xf numFmtId="164" fontId="7" fillId="5" borderId="67" xfId="0" applyNumberFormat="1" applyFont="1" applyFill="1" applyBorder="1" applyAlignment="1"/>
    <xf numFmtId="165" fontId="4" fillId="5" borderId="68" xfId="0" applyNumberFormat="1" applyFont="1" applyFill="1" applyBorder="1" applyAlignment="1">
      <alignment horizontal="right"/>
    </xf>
    <xf numFmtId="10" fontId="7" fillId="5" borderId="69" xfId="1" applyNumberFormat="1" applyFont="1" applyFill="1" applyBorder="1" applyAlignment="1">
      <alignment horizontal="center"/>
    </xf>
    <xf numFmtId="0" fontId="5" fillId="4" borderId="71" xfId="0" applyFont="1" applyFill="1" applyBorder="1" applyAlignment="1">
      <alignment vertical="center"/>
    </xf>
    <xf numFmtId="0" fontId="6" fillId="0" borderId="73" xfId="0" applyFont="1" applyBorder="1" applyAlignment="1">
      <alignment vertical="center" wrapText="1"/>
    </xf>
    <xf numFmtId="164" fontId="6" fillId="0" borderId="73" xfId="0" applyNumberFormat="1" applyFont="1" applyBorder="1" applyAlignment="1">
      <alignment vertical="center"/>
    </xf>
    <xf numFmtId="164" fontId="11" fillId="4" borderId="44" xfId="1" applyNumberFormat="1" applyFont="1" applyFill="1" applyBorder="1" applyAlignment="1">
      <alignment vertical="center"/>
    </xf>
    <xf numFmtId="0" fontId="6" fillId="0" borderId="62" xfId="0" applyFont="1" applyFill="1" applyBorder="1" applyAlignment="1">
      <alignment horizontal="center" vertical="center" wrapText="1"/>
    </xf>
    <xf numFmtId="164" fontId="6" fillId="0" borderId="58" xfId="0" applyNumberFormat="1" applyFont="1" applyBorder="1" applyAlignment="1">
      <alignment vertical="center" wrapText="1"/>
    </xf>
    <xf numFmtId="10" fontId="6" fillId="0" borderId="58" xfId="1" applyNumberFormat="1" applyFont="1" applyBorder="1" applyAlignment="1">
      <alignment vertical="center" wrapText="1"/>
    </xf>
    <xf numFmtId="10" fontId="6" fillId="0" borderId="63" xfId="1" applyNumberFormat="1" applyFont="1" applyBorder="1" applyAlignment="1">
      <alignment vertical="center" wrapText="1"/>
    </xf>
    <xf numFmtId="0" fontId="6" fillId="0" borderId="59" xfId="0" applyFont="1" applyFill="1" applyBorder="1" applyAlignment="1">
      <alignment horizontal="center" vertical="center" wrapText="1"/>
    </xf>
    <xf numFmtId="164" fontId="6" fillId="0" borderId="52" xfId="0" applyNumberFormat="1" applyFont="1" applyBorder="1" applyAlignment="1">
      <alignment vertical="center" wrapText="1"/>
    </xf>
    <xf numFmtId="10" fontId="6" fillId="0" borderId="52" xfId="1" applyNumberFormat="1" applyFont="1" applyBorder="1" applyAlignment="1">
      <alignment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vertical="center" wrapText="1"/>
    </xf>
    <xf numFmtId="0" fontId="5" fillId="4" borderId="61" xfId="0" applyFont="1" applyFill="1" applyBorder="1" applyAlignment="1">
      <alignment vertical="center" wrapText="1"/>
    </xf>
    <xf numFmtId="164" fontId="5" fillId="4" borderId="61" xfId="0" applyNumberFormat="1" applyFont="1" applyFill="1" applyBorder="1" applyAlignment="1">
      <alignment horizontal="center" wrapText="1"/>
    </xf>
    <xf numFmtId="164" fontId="11" fillId="4" borderId="58" xfId="1" applyNumberFormat="1" applyFont="1" applyFill="1" applyBorder="1" applyAlignment="1">
      <alignment vertical="center" wrapText="1"/>
    </xf>
    <xf numFmtId="10" fontId="5" fillId="4" borderId="64" xfId="1" applyNumberFormat="1" applyFont="1" applyFill="1" applyBorder="1" applyAlignment="1">
      <alignment wrapText="1"/>
    </xf>
    <xf numFmtId="0" fontId="5" fillId="4" borderId="70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72" xfId="0" applyFont="1" applyFill="1" applyBorder="1" applyAlignment="1">
      <alignment vertical="center" wrapText="1"/>
    </xf>
    <xf numFmtId="0" fontId="6" fillId="0" borderId="73" xfId="0" applyFont="1" applyFill="1" applyBorder="1" applyAlignment="1">
      <alignment horizontal="center" vertical="center"/>
    </xf>
    <xf numFmtId="164" fontId="6" fillId="0" borderId="73" xfId="0" applyNumberFormat="1" applyFont="1" applyBorder="1" applyAlignment="1">
      <alignment horizontal="center" vertical="center"/>
    </xf>
    <xf numFmtId="10" fontId="6" fillId="0" borderId="73" xfId="1" applyNumberFormat="1" applyFont="1" applyBorder="1" applyAlignment="1">
      <alignment horizontal="right" vertical="center"/>
    </xf>
    <xf numFmtId="9" fontId="6" fillId="0" borderId="73" xfId="1" applyFont="1" applyBorder="1" applyAlignment="1">
      <alignment vertical="center"/>
    </xf>
    <xf numFmtId="0" fontId="5" fillId="4" borderId="73" xfId="0" applyFont="1" applyFill="1" applyBorder="1" applyAlignment="1">
      <alignment horizontal="center" vertical="center"/>
    </xf>
    <xf numFmtId="164" fontId="5" fillId="4" borderId="71" xfId="0" applyNumberFormat="1" applyFont="1" applyFill="1" applyBorder="1" applyAlignment="1">
      <alignment vertical="center" wrapText="1"/>
    </xf>
    <xf numFmtId="10" fontId="5" fillId="4" borderId="74" xfId="1" applyNumberFormat="1" applyFont="1" applyFill="1" applyBorder="1" applyAlignment="1">
      <alignment vertical="center"/>
    </xf>
    <xf numFmtId="9" fontId="1" fillId="4" borderId="70" xfId="1" applyFont="1" applyFill="1" applyBorder="1" applyAlignment="1">
      <alignment vertical="center"/>
    </xf>
    <xf numFmtId="0" fontId="1" fillId="4" borderId="71" xfId="0" applyFont="1" applyFill="1" applyBorder="1" applyAlignment="1">
      <alignment vertical="center"/>
    </xf>
    <xf numFmtId="9" fontId="1" fillId="4" borderId="71" xfId="1" applyFont="1" applyFill="1" applyBorder="1" applyAlignment="1">
      <alignment vertical="center"/>
    </xf>
    <xf numFmtId="0" fontId="1" fillId="4" borderId="74" xfId="0" applyFont="1" applyFill="1" applyBorder="1" applyAlignment="1">
      <alignment vertical="center"/>
    </xf>
    <xf numFmtId="0" fontId="0" fillId="0" borderId="73" xfId="0" applyBorder="1" applyAlignment="1">
      <alignment horizontal="center"/>
    </xf>
    <xf numFmtId="175" fontId="0" fillId="0" borderId="73" xfId="0" applyNumberFormat="1" applyBorder="1"/>
    <xf numFmtId="0" fontId="22" fillId="0" borderId="73" xfId="0" applyFont="1" applyBorder="1" applyAlignment="1">
      <alignment horizontal="center"/>
    </xf>
    <xf numFmtId="0" fontId="22" fillId="0" borderId="73" xfId="0" applyFont="1" applyBorder="1"/>
    <xf numFmtId="0" fontId="33" fillId="0" borderId="0" xfId="0" applyFont="1" applyAlignment="1">
      <alignment horizontal="left"/>
    </xf>
    <xf numFmtId="17" fontId="0" fillId="0" borderId="0" xfId="0" applyNumberForma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10" fontId="6" fillId="0" borderId="40" xfId="1" applyNumberFormat="1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</cellXfs>
  <cellStyles count="4">
    <cellStyle name="Normal" xfId="0" builtinId="0"/>
    <cellStyle name="Normal 2" xfId="3"/>
    <cellStyle name="Normal 5 2" xfId="2"/>
    <cellStyle name="Porcentual" xfId="1" builtinId="5"/>
  </cellStyles>
  <dxfs count="23">
    <dxf>
      <alignment horizontal="general" vertical="center" textRotation="0" wrapText="1" indent="0" relativeIndent="255" justifyLastLine="0" shrinkToFit="0" mergeCell="0" readingOrder="0"/>
    </dxf>
    <dxf>
      <font>
        <b val="0"/>
        <i val="0"/>
        <strike val="0"/>
        <u val="none"/>
        <sz val="9"/>
        <color theme="1"/>
        <name val="Arial"/>
        <scheme val="none"/>
      </font>
      <numFmt numFmtId="14" formatCode="0.00%"/>
      <alignment horizontal="general" vertical="center" textRotation="0" wrapText="1" indent="0" relativeIndent="255" justifyLastLine="0" shrinkToFit="0" mergeCell="0" readingOrder="0"/>
    </dxf>
    <dxf>
      <font>
        <b val="0"/>
        <i val="0"/>
        <strike val="0"/>
        <u val="none"/>
        <sz val="9"/>
        <color theme="1"/>
        <name val="Arial"/>
        <scheme val="none"/>
      </font>
      <alignment horizontal="general" vertical="center" textRotation="0" wrapText="1" indent="0" relativeIndent="255" justifyLastLine="0" shrinkToFit="0" mergeCell="0" readingOrder="0"/>
    </dxf>
    <dxf>
      <font>
        <b val="0"/>
        <i val="0"/>
        <strike val="0"/>
        <u val="none"/>
        <sz val="9"/>
        <color theme="1"/>
        <name val="Arial"/>
        <scheme val="none"/>
      </font>
      <alignment horizontal="general" vertical="center" textRotation="0" wrapText="1" indent="0" relativeIndent="255" justifyLastLine="0" shrinkToFit="0" mergeCell="0" readingOrder="0"/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3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textRotation="0" wrapText="1" indent="0" relativeIndent="255" justifyLastLine="0" shrinkToFit="0" mergeCell="0" readingOrder="0"/>
      <border diagonalUp="0" diagonalDown="0"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textRotation="0" wrapText="1" indent="0" relativeIndent="255" justifyLastLine="0" shrinkToFit="0" mergeCell="0" readingOrder="0"/>
      <border diagonalUp="0" diagonalDown="0" outline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/>
      </fill>
    </dxf>
    <dxf>
      <numFmt numFmtId="168" formatCode="&quot;$&quot;\ #,##0.00;[Red]&quot;$&quot;\ \-#,##0.00"/>
      <fill>
        <patternFill patternType="none"/>
      </fill>
    </dxf>
    <dxf>
      <fill>
        <patternFill patternType="none"/>
      </fill>
      <alignment horizontal="center"/>
    </dxf>
    <dxf>
      <fill>
        <patternFill patternType="none"/>
      </fill>
    </dxf>
    <dxf>
      <numFmt numFmtId="0" formatCode="General"/>
      <fill>
        <patternFill patternType="none"/>
      </fill>
      <alignment horizontal="center"/>
    </dxf>
    <dxf>
      <alignment horizontal="center"/>
    </dxf>
    <dxf>
      <alignment horizontal="center"/>
    </dxf>
    <dxf>
      <font>
        <b val="0"/>
        <i val="0"/>
        <strike val="0"/>
        <u val="none"/>
        <sz val="9"/>
        <color theme="1"/>
        <name val="Arial"/>
        <scheme val="none"/>
      </font>
      <numFmt numFmtId="0" formatCode="General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CURVA</a:t>
            </a:r>
            <a:r>
              <a:rPr lang="es-MX" baseline="0"/>
              <a:t> DE AVANCE FINANCIERO</a:t>
            </a:r>
            <a:endParaRPr lang="es-MX"/>
          </a:p>
        </c:rich>
      </c:tx>
      <c:layout/>
    </c:title>
    <c:plotArea>
      <c:layout/>
      <c:scatterChart>
        <c:scatterStyle val="smoothMarker"/>
        <c:ser>
          <c:idx val="0"/>
          <c:order val="0"/>
          <c:dLbls>
            <c:dLblPos val="t"/>
            <c:showVal val="1"/>
          </c:dLbls>
          <c:xVal>
            <c:numRef>
              <c:f>'Curva de avance'!$F$9:$F$12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'Curva de avance'!$G$9:$G$12</c:f>
              <c:numCache>
                <c:formatCode>_-[$$-80A]* #,##0.00_-;\-[$$-80A]* #,##0.00_-;_-[$$-80A]*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dLblPos val="t"/>
          <c:showVal val="1"/>
        </c:dLbls>
        <c:axId val="105229312"/>
        <c:axId val="105219968"/>
      </c:scatterChart>
      <c:valAx>
        <c:axId val="105229312"/>
        <c:scaling>
          <c:orientation val="minMax"/>
          <c:max val="3"/>
          <c:min val="0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s-MX" sz="1100"/>
                  <a:t>MES</a:t>
                </a:r>
              </a:p>
            </c:rich>
          </c:tx>
          <c:layout/>
        </c:title>
        <c:numFmt formatCode="General" sourceLinked="1"/>
        <c:tickLblPos val="nextTo"/>
        <c:crossAx val="105219968"/>
        <c:crosses val="autoZero"/>
        <c:crossBetween val="midCat"/>
        <c:majorUnit val="1"/>
      </c:valAx>
      <c:valAx>
        <c:axId val="1052199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s-MX" sz="1100"/>
                  <a:t>AVANCE</a:t>
                </a:r>
                <a:r>
                  <a:rPr lang="es-MX" sz="1100" baseline="0"/>
                  <a:t> FINANCIERO ($)</a:t>
                </a:r>
              </a:p>
            </c:rich>
          </c:tx>
          <c:layout/>
        </c:title>
        <c:numFmt formatCode="_-[$$-80A]* #,##0.00_-;\-[$$-80A]* #,##0.00_-;_-[$$-80A]* &quot;-&quot;??_-;_-@_-" sourceLinked="1"/>
        <c:tickLblPos val="nextTo"/>
        <c:crossAx val="10522931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95250</xdr:rowOff>
    </xdr:from>
    <xdr:to>
      <xdr:col>4</xdr:col>
      <xdr:colOff>942975</xdr:colOff>
      <xdr:row>22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IT" displayName="IT" ref="A6:A43" totalsRowShown="0">
  <autoFilter ref="A6:A43"/>
  <tableColumns count="1">
    <tableColumn id="1" name="Item" dataDxfId="2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B21" totalsRowShown="0">
  <autoFilter ref="A1:B21"/>
  <tableColumns count="2">
    <tableColumn id="1" name="UNIDADES" dataDxfId="21"/>
    <tableColumn id="2" name="Decripción" dataDxfId="2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D1:D5" totalsRowShown="0">
  <autoFilter ref="D1:D5"/>
  <tableColumns count="1">
    <tableColumn id="1" name="TIPOS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2" name="Tabla2" displayName="Tabla2" ref="A2:E125" totalsRowShown="0">
  <autoFilter ref="A2:E125"/>
  <sortState ref="A2:E125">
    <sortCondition ref="A11:A32"/>
  </sortState>
  <tableColumns count="5">
    <tableColumn id="1" name="TIPO" dataDxfId="19"/>
    <tableColumn id="2" name="DESCRIPCIÓN" dataDxfId="18"/>
    <tableColumn id="3" name="UNIDAD" dataDxfId="17"/>
    <tableColumn id="4" name="PRECIO UNITARIO" dataDxfId="16"/>
    <tableColumn id="5" name="DESCRIPCIÓN INDICE SIMPLE" dataDxfId="1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1:E95" totalsRowShown="0" headerRowDxfId="14" dataDxfId="12" headerRowBorderDxfId="13">
  <autoFilter ref="A1:E95"/>
  <tableColumns count="5">
    <tableColumn id="1" name="N° CUADRO" dataDxfId="11"/>
    <tableColumn id="2" name="Clasificacion CIIU" dataDxfId="10"/>
    <tableColumn id="3" name="Codigo CPC" dataDxfId="9"/>
    <tableColumn id="4" name="Descripción" dataDxfId="8"/>
    <tableColumn id="5" name="Indice" dataDxfId="7">
      <calculatedColumnFormula>CONCATENATE(A2,"_",C2)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B3:D11" totalsRowShown="0" dataDxfId="0">
  <autoFilter ref="B3:D11"/>
  <tableColumns count="3">
    <tableColumn id="1" name="DESCRIPCIÓN" dataDxfId="3"/>
    <tableColumn id="2" name="INDICE INDEC" dataDxfId="2">
      <calculatedColumnFormula>IFERROR(INDEX('Indices INDEC'!$A:$E,MATCH('POLINOMICA DE REDET.'!$B4,'Indices INDEC'!$D:$D,0),5),"")</calculatedColumnFormula>
    </tableColumn>
    <tableColumn id="3" name="PONDERA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"/>
  <sheetViews>
    <sheetView tabSelected="1" zoomScale="115" zoomScaleNormal="115" workbookViewId="0">
      <selection activeCell="A51" sqref="A51:H51"/>
    </sheetView>
  </sheetViews>
  <sheetFormatPr baseColWidth="10" defaultRowHeight="12.75"/>
  <cols>
    <col min="1" max="1" width="5.140625" style="199" customWidth="1"/>
    <col min="2" max="2" width="38.28515625" style="278" customWidth="1"/>
    <col min="3" max="3" width="3.5703125" style="279" customWidth="1"/>
    <col min="4" max="4" width="6.42578125" style="181" customWidth="1"/>
    <col min="5" max="5" width="12.7109375" style="181" customWidth="1"/>
    <col min="6" max="6" width="13" style="181" customWidth="1"/>
    <col min="7" max="7" width="18.42578125" style="188" customWidth="1"/>
    <col min="8" max="8" width="7" style="181" customWidth="1"/>
    <col min="9" max="9" width="13.7109375" style="182" customWidth="1"/>
    <col min="10" max="256" width="11.42578125" style="182"/>
    <col min="257" max="257" width="5.140625" style="182" customWidth="1"/>
    <col min="258" max="258" width="38.28515625" style="182" customWidth="1"/>
    <col min="259" max="259" width="3.5703125" style="182" customWidth="1"/>
    <col min="260" max="260" width="6.42578125" style="182" customWidth="1"/>
    <col min="261" max="261" width="12.7109375" style="182" customWidth="1"/>
    <col min="262" max="262" width="13" style="182" customWidth="1"/>
    <col min="263" max="263" width="18.42578125" style="182" customWidth="1"/>
    <col min="264" max="264" width="7" style="182" customWidth="1"/>
    <col min="265" max="265" width="13.7109375" style="182" customWidth="1"/>
    <col min="266" max="512" width="11.42578125" style="182"/>
    <col min="513" max="513" width="5.140625" style="182" customWidth="1"/>
    <col min="514" max="514" width="38.28515625" style="182" customWidth="1"/>
    <col min="515" max="515" width="3.5703125" style="182" customWidth="1"/>
    <col min="516" max="516" width="6.42578125" style="182" customWidth="1"/>
    <col min="517" max="517" width="12.7109375" style="182" customWidth="1"/>
    <col min="518" max="518" width="13" style="182" customWidth="1"/>
    <col min="519" max="519" width="18.42578125" style="182" customWidth="1"/>
    <col min="520" max="520" width="7" style="182" customWidth="1"/>
    <col min="521" max="521" width="13.7109375" style="182" customWidth="1"/>
    <col min="522" max="768" width="11.42578125" style="182"/>
    <col min="769" max="769" width="5.140625" style="182" customWidth="1"/>
    <col min="770" max="770" width="38.28515625" style="182" customWidth="1"/>
    <col min="771" max="771" width="3.5703125" style="182" customWidth="1"/>
    <col min="772" max="772" width="6.42578125" style="182" customWidth="1"/>
    <col min="773" max="773" width="12.7109375" style="182" customWidth="1"/>
    <col min="774" max="774" width="13" style="182" customWidth="1"/>
    <col min="775" max="775" width="18.42578125" style="182" customWidth="1"/>
    <col min="776" max="776" width="7" style="182" customWidth="1"/>
    <col min="777" max="777" width="13.7109375" style="182" customWidth="1"/>
    <col min="778" max="1024" width="11.42578125" style="182"/>
    <col min="1025" max="1025" width="5.140625" style="182" customWidth="1"/>
    <col min="1026" max="1026" width="38.28515625" style="182" customWidth="1"/>
    <col min="1027" max="1027" width="3.5703125" style="182" customWidth="1"/>
    <col min="1028" max="1028" width="6.42578125" style="182" customWidth="1"/>
    <col min="1029" max="1029" width="12.7109375" style="182" customWidth="1"/>
    <col min="1030" max="1030" width="13" style="182" customWidth="1"/>
    <col min="1031" max="1031" width="18.42578125" style="182" customWidth="1"/>
    <col min="1032" max="1032" width="7" style="182" customWidth="1"/>
    <col min="1033" max="1033" width="13.7109375" style="182" customWidth="1"/>
    <col min="1034" max="1280" width="11.42578125" style="182"/>
    <col min="1281" max="1281" width="5.140625" style="182" customWidth="1"/>
    <col min="1282" max="1282" width="38.28515625" style="182" customWidth="1"/>
    <col min="1283" max="1283" width="3.5703125" style="182" customWidth="1"/>
    <col min="1284" max="1284" width="6.42578125" style="182" customWidth="1"/>
    <col min="1285" max="1285" width="12.7109375" style="182" customWidth="1"/>
    <col min="1286" max="1286" width="13" style="182" customWidth="1"/>
    <col min="1287" max="1287" width="18.42578125" style="182" customWidth="1"/>
    <col min="1288" max="1288" width="7" style="182" customWidth="1"/>
    <col min="1289" max="1289" width="13.7109375" style="182" customWidth="1"/>
    <col min="1290" max="1536" width="11.42578125" style="182"/>
    <col min="1537" max="1537" width="5.140625" style="182" customWidth="1"/>
    <col min="1538" max="1538" width="38.28515625" style="182" customWidth="1"/>
    <col min="1539" max="1539" width="3.5703125" style="182" customWidth="1"/>
    <col min="1540" max="1540" width="6.42578125" style="182" customWidth="1"/>
    <col min="1541" max="1541" width="12.7109375" style="182" customWidth="1"/>
    <col min="1542" max="1542" width="13" style="182" customWidth="1"/>
    <col min="1543" max="1543" width="18.42578125" style="182" customWidth="1"/>
    <col min="1544" max="1544" width="7" style="182" customWidth="1"/>
    <col min="1545" max="1545" width="13.7109375" style="182" customWidth="1"/>
    <col min="1546" max="1792" width="11.42578125" style="182"/>
    <col min="1793" max="1793" width="5.140625" style="182" customWidth="1"/>
    <col min="1794" max="1794" width="38.28515625" style="182" customWidth="1"/>
    <col min="1795" max="1795" width="3.5703125" style="182" customWidth="1"/>
    <col min="1796" max="1796" width="6.42578125" style="182" customWidth="1"/>
    <col min="1797" max="1797" width="12.7109375" style="182" customWidth="1"/>
    <col min="1798" max="1798" width="13" style="182" customWidth="1"/>
    <col min="1799" max="1799" width="18.42578125" style="182" customWidth="1"/>
    <col min="1800" max="1800" width="7" style="182" customWidth="1"/>
    <col min="1801" max="1801" width="13.7109375" style="182" customWidth="1"/>
    <col min="1802" max="2048" width="11.42578125" style="182"/>
    <col min="2049" max="2049" width="5.140625" style="182" customWidth="1"/>
    <col min="2050" max="2050" width="38.28515625" style="182" customWidth="1"/>
    <col min="2051" max="2051" width="3.5703125" style="182" customWidth="1"/>
    <col min="2052" max="2052" width="6.42578125" style="182" customWidth="1"/>
    <col min="2053" max="2053" width="12.7109375" style="182" customWidth="1"/>
    <col min="2054" max="2054" width="13" style="182" customWidth="1"/>
    <col min="2055" max="2055" width="18.42578125" style="182" customWidth="1"/>
    <col min="2056" max="2056" width="7" style="182" customWidth="1"/>
    <col min="2057" max="2057" width="13.7109375" style="182" customWidth="1"/>
    <col min="2058" max="2304" width="11.42578125" style="182"/>
    <col min="2305" max="2305" width="5.140625" style="182" customWidth="1"/>
    <col min="2306" max="2306" width="38.28515625" style="182" customWidth="1"/>
    <col min="2307" max="2307" width="3.5703125" style="182" customWidth="1"/>
    <col min="2308" max="2308" width="6.42578125" style="182" customWidth="1"/>
    <col min="2309" max="2309" width="12.7109375" style="182" customWidth="1"/>
    <col min="2310" max="2310" width="13" style="182" customWidth="1"/>
    <col min="2311" max="2311" width="18.42578125" style="182" customWidth="1"/>
    <col min="2312" max="2312" width="7" style="182" customWidth="1"/>
    <col min="2313" max="2313" width="13.7109375" style="182" customWidth="1"/>
    <col min="2314" max="2560" width="11.42578125" style="182"/>
    <col min="2561" max="2561" width="5.140625" style="182" customWidth="1"/>
    <col min="2562" max="2562" width="38.28515625" style="182" customWidth="1"/>
    <col min="2563" max="2563" width="3.5703125" style="182" customWidth="1"/>
    <col min="2564" max="2564" width="6.42578125" style="182" customWidth="1"/>
    <col min="2565" max="2565" width="12.7109375" style="182" customWidth="1"/>
    <col min="2566" max="2566" width="13" style="182" customWidth="1"/>
    <col min="2567" max="2567" width="18.42578125" style="182" customWidth="1"/>
    <col min="2568" max="2568" width="7" style="182" customWidth="1"/>
    <col min="2569" max="2569" width="13.7109375" style="182" customWidth="1"/>
    <col min="2570" max="2816" width="11.42578125" style="182"/>
    <col min="2817" max="2817" width="5.140625" style="182" customWidth="1"/>
    <col min="2818" max="2818" width="38.28515625" style="182" customWidth="1"/>
    <col min="2819" max="2819" width="3.5703125" style="182" customWidth="1"/>
    <col min="2820" max="2820" width="6.42578125" style="182" customWidth="1"/>
    <col min="2821" max="2821" width="12.7109375" style="182" customWidth="1"/>
    <col min="2822" max="2822" width="13" style="182" customWidth="1"/>
    <col min="2823" max="2823" width="18.42578125" style="182" customWidth="1"/>
    <col min="2824" max="2824" width="7" style="182" customWidth="1"/>
    <col min="2825" max="2825" width="13.7109375" style="182" customWidth="1"/>
    <col min="2826" max="3072" width="11.42578125" style="182"/>
    <col min="3073" max="3073" width="5.140625" style="182" customWidth="1"/>
    <col min="3074" max="3074" width="38.28515625" style="182" customWidth="1"/>
    <col min="3075" max="3075" width="3.5703125" style="182" customWidth="1"/>
    <col min="3076" max="3076" width="6.42578125" style="182" customWidth="1"/>
    <col min="3077" max="3077" width="12.7109375" style="182" customWidth="1"/>
    <col min="3078" max="3078" width="13" style="182" customWidth="1"/>
    <col min="3079" max="3079" width="18.42578125" style="182" customWidth="1"/>
    <col min="3080" max="3080" width="7" style="182" customWidth="1"/>
    <col min="3081" max="3081" width="13.7109375" style="182" customWidth="1"/>
    <col min="3082" max="3328" width="11.42578125" style="182"/>
    <col min="3329" max="3329" width="5.140625" style="182" customWidth="1"/>
    <col min="3330" max="3330" width="38.28515625" style="182" customWidth="1"/>
    <col min="3331" max="3331" width="3.5703125" style="182" customWidth="1"/>
    <col min="3332" max="3332" width="6.42578125" style="182" customWidth="1"/>
    <col min="3333" max="3333" width="12.7109375" style="182" customWidth="1"/>
    <col min="3334" max="3334" width="13" style="182" customWidth="1"/>
    <col min="3335" max="3335" width="18.42578125" style="182" customWidth="1"/>
    <col min="3336" max="3336" width="7" style="182" customWidth="1"/>
    <col min="3337" max="3337" width="13.7109375" style="182" customWidth="1"/>
    <col min="3338" max="3584" width="11.42578125" style="182"/>
    <col min="3585" max="3585" width="5.140625" style="182" customWidth="1"/>
    <col min="3586" max="3586" width="38.28515625" style="182" customWidth="1"/>
    <col min="3587" max="3587" width="3.5703125" style="182" customWidth="1"/>
    <col min="3588" max="3588" width="6.42578125" style="182" customWidth="1"/>
    <col min="3589" max="3589" width="12.7109375" style="182" customWidth="1"/>
    <col min="3590" max="3590" width="13" style="182" customWidth="1"/>
    <col min="3591" max="3591" width="18.42578125" style="182" customWidth="1"/>
    <col min="3592" max="3592" width="7" style="182" customWidth="1"/>
    <col min="3593" max="3593" width="13.7109375" style="182" customWidth="1"/>
    <col min="3594" max="3840" width="11.42578125" style="182"/>
    <col min="3841" max="3841" width="5.140625" style="182" customWidth="1"/>
    <col min="3842" max="3842" width="38.28515625" style="182" customWidth="1"/>
    <col min="3843" max="3843" width="3.5703125" style="182" customWidth="1"/>
    <col min="3844" max="3844" width="6.42578125" style="182" customWidth="1"/>
    <col min="3845" max="3845" width="12.7109375" style="182" customWidth="1"/>
    <col min="3846" max="3846" width="13" style="182" customWidth="1"/>
    <col min="3847" max="3847" width="18.42578125" style="182" customWidth="1"/>
    <col min="3848" max="3848" width="7" style="182" customWidth="1"/>
    <col min="3849" max="3849" width="13.7109375" style="182" customWidth="1"/>
    <col min="3850" max="4096" width="11.42578125" style="182"/>
    <col min="4097" max="4097" width="5.140625" style="182" customWidth="1"/>
    <col min="4098" max="4098" width="38.28515625" style="182" customWidth="1"/>
    <col min="4099" max="4099" width="3.5703125" style="182" customWidth="1"/>
    <col min="4100" max="4100" width="6.42578125" style="182" customWidth="1"/>
    <col min="4101" max="4101" width="12.7109375" style="182" customWidth="1"/>
    <col min="4102" max="4102" width="13" style="182" customWidth="1"/>
    <col min="4103" max="4103" width="18.42578125" style="182" customWidth="1"/>
    <col min="4104" max="4104" width="7" style="182" customWidth="1"/>
    <col min="4105" max="4105" width="13.7109375" style="182" customWidth="1"/>
    <col min="4106" max="4352" width="11.42578125" style="182"/>
    <col min="4353" max="4353" width="5.140625" style="182" customWidth="1"/>
    <col min="4354" max="4354" width="38.28515625" style="182" customWidth="1"/>
    <col min="4355" max="4355" width="3.5703125" style="182" customWidth="1"/>
    <col min="4356" max="4356" width="6.42578125" style="182" customWidth="1"/>
    <col min="4357" max="4357" width="12.7109375" style="182" customWidth="1"/>
    <col min="4358" max="4358" width="13" style="182" customWidth="1"/>
    <col min="4359" max="4359" width="18.42578125" style="182" customWidth="1"/>
    <col min="4360" max="4360" width="7" style="182" customWidth="1"/>
    <col min="4361" max="4361" width="13.7109375" style="182" customWidth="1"/>
    <col min="4362" max="4608" width="11.42578125" style="182"/>
    <col min="4609" max="4609" width="5.140625" style="182" customWidth="1"/>
    <col min="4610" max="4610" width="38.28515625" style="182" customWidth="1"/>
    <col min="4611" max="4611" width="3.5703125" style="182" customWidth="1"/>
    <col min="4612" max="4612" width="6.42578125" style="182" customWidth="1"/>
    <col min="4613" max="4613" width="12.7109375" style="182" customWidth="1"/>
    <col min="4614" max="4614" width="13" style="182" customWidth="1"/>
    <col min="4615" max="4615" width="18.42578125" style="182" customWidth="1"/>
    <col min="4616" max="4616" width="7" style="182" customWidth="1"/>
    <col min="4617" max="4617" width="13.7109375" style="182" customWidth="1"/>
    <col min="4618" max="4864" width="11.42578125" style="182"/>
    <col min="4865" max="4865" width="5.140625" style="182" customWidth="1"/>
    <col min="4866" max="4866" width="38.28515625" style="182" customWidth="1"/>
    <col min="4867" max="4867" width="3.5703125" style="182" customWidth="1"/>
    <col min="4868" max="4868" width="6.42578125" style="182" customWidth="1"/>
    <col min="4869" max="4869" width="12.7109375" style="182" customWidth="1"/>
    <col min="4870" max="4870" width="13" style="182" customWidth="1"/>
    <col min="4871" max="4871" width="18.42578125" style="182" customWidth="1"/>
    <col min="4872" max="4872" width="7" style="182" customWidth="1"/>
    <col min="4873" max="4873" width="13.7109375" style="182" customWidth="1"/>
    <col min="4874" max="5120" width="11.42578125" style="182"/>
    <col min="5121" max="5121" width="5.140625" style="182" customWidth="1"/>
    <col min="5122" max="5122" width="38.28515625" style="182" customWidth="1"/>
    <col min="5123" max="5123" width="3.5703125" style="182" customWidth="1"/>
    <col min="5124" max="5124" width="6.42578125" style="182" customWidth="1"/>
    <col min="5125" max="5125" width="12.7109375" style="182" customWidth="1"/>
    <col min="5126" max="5126" width="13" style="182" customWidth="1"/>
    <col min="5127" max="5127" width="18.42578125" style="182" customWidth="1"/>
    <col min="5128" max="5128" width="7" style="182" customWidth="1"/>
    <col min="5129" max="5129" width="13.7109375" style="182" customWidth="1"/>
    <col min="5130" max="5376" width="11.42578125" style="182"/>
    <col min="5377" max="5377" width="5.140625" style="182" customWidth="1"/>
    <col min="5378" max="5378" width="38.28515625" style="182" customWidth="1"/>
    <col min="5379" max="5379" width="3.5703125" style="182" customWidth="1"/>
    <col min="5380" max="5380" width="6.42578125" style="182" customWidth="1"/>
    <col min="5381" max="5381" width="12.7109375" style="182" customWidth="1"/>
    <col min="5382" max="5382" width="13" style="182" customWidth="1"/>
    <col min="5383" max="5383" width="18.42578125" style="182" customWidth="1"/>
    <col min="5384" max="5384" width="7" style="182" customWidth="1"/>
    <col min="5385" max="5385" width="13.7109375" style="182" customWidth="1"/>
    <col min="5386" max="5632" width="11.42578125" style="182"/>
    <col min="5633" max="5633" width="5.140625" style="182" customWidth="1"/>
    <col min="5634" max="5634" width="38.28515625" style="182" customWidth="1"/>
    <col min="5635" max="5635" width="3.5703125" style="182" customWidth="1"/>
    <col min="5636" max="5636" width="6.42578125" style="182" customWidth="1"/>
    <col min="5637" max="5637" width="12.7109375" style="182" customWidth="1"/>
    <col min="5638" max="5638" width="13" style="182" customWidth="1"/>
    <col min="5639" max="5639" width="18.42578125" style="182" customWidth="1"/>
    <col min="5640" max="5640" width="7" style="182" customWidth="1"/>
    <col min="5641" max="5641" width="13.7109375" style="182" customWidth="1"/>
    <col min="5642" max="5888" width="11.42578125" style="182"/>
    <col min="5889" max="5889" width="5.140625" style="182" customWidth="1"/>
    <col min="5890" max="5890" width="38.28515625" style="182" customWidth="1"/>
    <col min="5891" max="5891" width="3.5703125" style="182" customWidth="1"/>
    <col min="5892" max="5892" width="6.42578125" style="182" customWidth="1"/>
    <col min="5893" max="5893" width="12.7109375" style="182" customWidth="1"/>
    <col min="5894" max="5894" width="13" style="182" customWidth="1"/>
    <col min="5895" max="5895" width="18.42578125" style="182" customWidth="1"/>
    <col min="5896" max="5896" width="7" style="182" customWidth="1"/>
    <col min="5897" max="5897" width="13.7109375" style="182" customWidth="1"/>
    <col min="5898" max="6144" width="11.42578125" style="182"/>
    <col min="6145" max="6145" width="5.140625" style="182" customWidth="1"/>
    <col min="6146" max="6146" width="38.28515625" style="182" customWidth="1"/>
    <col min="6147" max="6147" width="3.5703125" style="182" customWidth="1"/>
    <col min="6148" max="6148" width="6.42578125" style="182" customWidth="1"/>
    <col min="6149" max="6149" width="12.7109375" style="182" customWidth="1"/>
    <col min="6150" max="6150" width="13" style="182" customWidth="1"/>
    <col min="6151" max="6151" width="18.42578125" style="182" customWidth="1"/>
    <col min="6152" max="6152" width="7" style="182" customWidth="1"/>
    <col min="6153" max="6153" width="13.7109375" style="182" customWidth="1"/>
    <col min="6154" max="6400" width="11.42578125" style="182"/>
    <col min="6401" max="6401" width="5.140625" style="182" customWidth="1"/>
    <col min="6402" max="6402" width="38.28515625" style="182" customWidth="1"/>
    <col min="6403" max="6403" width="3.5703125" style="182" customWidth="1"/>
    <col min="6404" max="6404" width="6.42578125" style="182" customWidth="1"/>
    <col min="6405" max="6405" width="12.7109375" style="182" customWidth="1"/>
    <col min="6406" max="6406" width="13" style="182" customWidth="1"/>
    <col min="6407" max="6407" width="18.42578125" style="182" customWidth="1"/>
    <col min="6408" max="6408" width="7" style="182" customWidth="1"/>
    <col min="6409" max="6409" width="13.7109375" style="182" customWidth="1"/>
    <col min="6410" max="6656" width="11.42578125" style="182"/>
    <col min="6657" max="6657" width="5.140625" style="182" customWidth="1"/>
    <col min="6658" max="6658" width="38.28515625" style="182" customWidth="1"/>
    <col min="6659" max="6659" width="3.5703125" style="182" customWidth="1"/>
    <col min="6660" max="6660" width="6.42578125" style="182" customWidth="1"/>
    <col min="6661" max="6661" width="12.7109375" style="182" customWidth="1"/>
    <col min="6662" max="6662" width="13" style="182" customWidth="1"/>
    <col min="6663" max="6663" width="18.42578125" style="182" customWidth="1"/>
    <col min="6664" max="6664" width="7" style="182" customWidth="1"/>
    <col min="6665" max="6665" width="13.7109375" style="182" customWidth="1"/>
    <col min="6666" max="6912" width="11.42578125" style="182"/>
    <col min="6913" max="6913" width="5.140625" style="182" customWidth="1"/>
    <col min="6914" max="6914" width="38.28515625" style="182" customWidth="1"/>
    <col min="6915" max="6915" width="3.5703125" style="182" customWidth="1"/>
    <col min="6916" max="6916" width="6.42578125" style="182" customWidth="1"/>
    <col min="6917" max="6917" width="12.7109375" style="182" customWidth="1"/>
    <col min="6918" max="6918" width="13" style="182" customWidth="1"/>
    <col min="6919" max="6919" width="18.42578125" style="182" customWidth="1"/>
    <col min="6920" max="6920" width="7" style="182" customWidth="1"/>
    <col min="6921" max="6921" width="13.7109375" style="182" customWidth="1"/>
    <col min="6922" max="7168" width="11.42578125" style="182"/>
    <col min="7169" max="7169" width="5.140625" style="182" customWidth="1"/>
    <col min="7170" max="7170" width="38.28515625" style="182" customWidth="1"/>
    <col min="7171" max="7171" width="3.5703125" style="182" customWidth="1"/>
    <col min="7172" max="7172" width="6.42578125" style="182" customWidth="1"/>
    <col min="7173" max="7173" width="12.7109375" style="182" customWidth="1"/>
    <col min="7174" max="7174" width="13" style="182" customWidth="1"/>
    <col min="7175" max="7175" width="18.42578125" style="182" customWidth="1"/>
    <col min="7176" max="7176" width="7" style="182" customWidth="1"/>
    <col min="7177" max="7177" width="13.7109375" style="182" customWidth="1"/>
    <col min="7178" max="7424" width="11.42578125" style="182"/>
    <col min="7425" max="7425" width="5.140625" style="182" customWidth="1"/>
    <col min="7426" max="7426" width="38.28515625" style="182" customWidth="1"/>
    <col min="7427" max="7427" width="3.5703125" style="182" customWidth="1"/>
    <col min="7428" max="7428" width="6.42578125" style="182" customWidth="1"/>
    <col min="7429" max="7429" width="12.7109375" style="182" customWidth="1"/>
    <col min="7430" max="7430" width="13" style="182" customWidth="1"/>
    <col min="7431" max="7431" width="18.42578125" style="182" customWidth="1"/>
    <col min="7432" max="7432" width="7" style="182" customWidth="1"/>
    <col min="7433" max="7433" width="13.7109375" style="182" customWidth="1"/>
    <col min="7434" max="7680" width="11.42578125" style="182"/>
    <col min="7681" max="7681" width="5.140625" style="182" customWidth="1"/>
    <col min="7682" max="7682" width="38.28515625" style="182" customWidth="1"/>
    <col min="7683" max="7683" width="3.5703125" style="182" customWidth="1"/>
    <col min="7684" max="7684" width="6.42578125" style="182" customWidth="1"/>
    <col min="7685" max="7685" width="12.7109375" style="182" customWidth="1"/>
    <col min="7686" max="7686" width="13" style="182" customWidth="1"/>
    <col min="7687" max="7687" width="18.42578125" style="182" customWidth="1"/>
    <col min="7688" max="7688" width="7" style="182" customWidth="1"/>
    <col min="7689" max="7689" width="13.7109375" style="182" customWidth="1"/>
    <col min="7690" max="7936" width="11.42578125" style="182"/>
    <col min="7937" max="7937" width="5.140625" style="182" customWidth="1"/>
    <col min="7938" max="7938" width="38.28515625" style="182" customWidth="1"/>
    <col min="7939" max="7939" width="3.5703125" style="182" customWidth="1"/>
    <col min="7940" max="7940" width="6.42578125" style="182" customWidth="1"/>
    <col min="7941" max="7941" width="12.7109375" style="182" customWidth="1"/>
    <col min="7942" max="7942" width="13" style="182" customWidth="1"/>
    <col min="7943" max="7943" width="18.42578125" style="182" customWidth="1"/>
    <col min="7944" max="7944" width="7" style="182" customWidth="1"/>
    <col min="7945" max="7945" width="13.7109375" style="182" customWidth="1"/>
    <col min="7946" max="8192" width="11.42578125" style="182"/>
    <col min="8193" max="8193" width="5.140625" style="182" customWidth="1"/>
    <col min="8194" max="8194" width="38.28515625" style="182" customWidth="1"/>
    <col min="8195" max="8195" width="3.5703125" style="182" customWidth="1"/>
    <col min="8196" max="8196" width="6.42578125" style="182" customWidth="1"/>
    <col min="8197" max="8197" width="12.7109375" style="182" customWidth="1"/>
    <col min="8198" max="8198" width="13" style="182" customWidth="1"/>
    <col min="8199" max="8199" width="18.42578125" style="182" customWidth="1"/>
    <col min="8200" max="8200" width="7" style="182" customWidth="1"/>
    <col min="8201" max="8201" width="13.7109375" style="182" customWidth="1"/>
    <col min="8202" max="8448" width="11.42578125" style="182"/>
    <col min="8449" max="8449" width="5.140625" style="182" customWidth="1"/>
    <col min="8450" max="8450" width="38.28515625" style="182" customWidth="1"/>
    <col min="8451" max="8451" width="3.5703125" style="182" customWidth="1"/>
    <col min="8452" max="8452" width="6.42578125" style="182" customWidth="1"/>
    <col min="8453" max="8453" width="12.7109375" style="182" customWidth="1"/>
    <col min="8454" max="8454" width="13" style="182" customWidth="1"/>
    <col min="8455" max="8455" width="18.42578125" style="182" customWidth="1"/>
    <col min="8456" max="8456" width="7" style="182" customWidth="1"/>
    <col min="8457" max="8457" width="13.7109375" style="182" customWidth="1"/>
    <col min="8458" max="8704" width="11.42578125" style="182"/>
    <col min="8705" max="8705" width="5.140625" style="182" customWidth="1"/>
    <col min="8706" max="8706" width="38.28515625" style="182" customWidth="1"/>
    <col min="8707" max="8707" width="3.5703125" style="182" customWidth="1"/>
    <col min="8708" max="8708" width="6.42578125" style="182" customWidth="1"/>
    <col min="8709" max="8709" width="12.7109375" style="182" customWidth="1"/>
    <col min="8710" max="8710" width="13" style="182" customWidth="1"/>
    <col min="8711" max="8711" width="18.42578125" style="182" customWidth="1"/>
    <col min="8712" max="8712" width="7" style="182" customWidth="1"/>
    <col min="8713" max="8713" width="13.7109375" style="182" customWidth="1"/>
    <col min="8714" max="8960" width="11.42578125" style="182"/>
    <col min="8961" max="8961" width="5.140625" style="182" customWidth="1"/>
    <col min="8962" max="8962" width="38.28515625" style="182" customWidth="1"/>
    <col min="8963" max="8963" width="3.5703125" style="182" customWidth="1"/>
    <col min="8964" max="8964" width="6.42578125" style="182" customWidth="1"/>
    <col min="8965" max="8965" width="12.7109375" style="182" customWidth="1"/>
    <col min="8966" max="8966" width="13" style="182" customWidth="1"/>
    <col min="8967" max="8967" width="18.42578125" style="182" customWidth="1"/>
    <col min="8968" max="8968" width="7" style="182" customWidth="1"/>
    <col min="8969" max="8969" width="13.7109375" style="182" customWidth="1"/>
    <col min="8970" max="9216" width="11.42578125" style="182"/>
    <col min="9217" max="9217" width="5.140625" style="182" customWidth="1"/>
    <col min="9218" max="9218" width="38.28515625" style="182" customWidth="1"/>
    <col min="9219" max="9219" width="3.5703125" style="182" customWidth="1"/>
    <col min="9220" max="9220" width="6.42578125" style="182" customWidth="1"/>
    <col min="9221" max="9221" width="12.7109375" style="182" customWidth="1"/>
    <col min="9222" max="9222" width="13" style="182" customWidth="1"/>
    <col min="9223" max="9223" width="18.42578125" style="182" customWidth="1"/>
    <col min="9224" max="9224" width="7" style="182" customWidth="1"/>
    <col min="9225" max="9225" width="13.7109375" style="182" customWidth="1"/>
    <col min="9226" max="9472" width="11.42578125" style="182"/>
    <col min="9473" max="9473" width="5.140625" style="182" customWidth="1"/>
    <col min="9474" max="9474" width="38.28515625" style="182" customWidth="1"/>
    <col min="9475" max="9475" width="3.5703125" style="182" customWidth="1"/>
    <col min="9476" max="9476" width="6.42578125" style="182" customWidth="1"/>
    <col min="9477" max="9477" width="12.7109375" style="182" customWidth="1"/>
    <col min="9478" max="9478" width="13" style="182" customWidth="1"/>
    <col min="9479" max="9479" width="18.42578125" style="182" customWidth="1"/>
    <col min="9480" max="9480" width="7" style="182" customWidth="1"/>
    <col min="9481" max="9481" width="13.7109375" style="182" customWidth="1"/>
    <col min="9482" max="9728" width="11.42578125" style="182"/>
    <col min="9729" max="9729" width="5.140625" style="182" customWidth="1"/>
    <col min="9730" max="9730" width="38.28515625" style="182" customWidth="1"/>
    <col min="9731" max="9731" width="3.5703125" style="182" customWidth="1"/>
    <col min="9732" max="9732" width="6.42578125" style="182" customWidth="1"/>
    <col min="9733" max="9733" width="12.7109375" style="182" customWidth="1"/>
    <col min="9734" max="9734" width="13" style="182" customWidth="1"/>
    <col min="9735" max="9735" width="18.42578125" style="182" customWidth="1"/>
    <col min="9736" max="9736" width="7" style="182" customWidth="1"/>
    <col min="9737" max="9737" width="13.7109375" style="182" customWidth="1"/>
    <col min="9738" max="9984" width="11.42578125" style="182"/>
    <col min="9985" max="9985" width="5.140625" style="182" customWidth="1"/>
    <col min="9986" max="9986" width="38.28515625" style="182" customWidth="1"/>
    <col min="9987" max="9987" width="3.5703125" style="182" customWidth="1"/>
    <col min="9988" max="9988" width="6.42578125" style="182" customWidth="1"/>
    <col min="9989" max="9989" width="12.7109375" style="182" customWidth="1"/>
    <col min="9990" max="9990" width="13" style="182" customWidth="1"/>
    <col min="9991" max="9991" width="18.42578125" style="182" customWidth="1"/>
    <col min="9992" max="9992" width="7" style="182" customWidth="1"/>
    <col min="9993" max="9993" width="13.7109375" style="182" customWidth="1"/>
    <col min="9994" max="10240" width="11.42578125" style="182"/>
    <col min="10241" max="10241" width="5.140625" style="182" customWidth="1"/>
    <col min="10242" max="10242" width="38.28515625" style="182" customWidth="1"/>
    <col min="10243" max="10243" width="3.5703125" style="182" customWidth="1"/>
    <col min="10244" max="10244" width="6.42578125" style="182" customWidth="1"/>
    <col min="10245" max="10245" width="12.7109375" style="182" customWidth="1"/>
    <col min="10246" max="10246" width="13" style="182" customWidth="1"/>
    <col min="10247" max="10247" width="18.42578125" style="182" customWidth="1"/>
    <col min="10248" max="10248" width="7" style="182" customWidth="1"/>
    <col min="10249" max="10249" width="13.7109375" style="182" customWidth="1"/>
    <col min="10250" max="10496" width="11.42578125" style="182"/>
    <col min="10497" max="10497" width="5.140625" style="182" customWidth="1"/>
    <col min="10498" max="10498" width="38.28515625" style="182" customWidth="1"/>
    <col min="10499" max="10499" width="3.5703125" style="182" customWidth="1"/>
    <col min="10500" max="10500" width="6.42578125" style="182" customWidth="1"/>
    <col min="10501" max="10501" width="12.7109375" style="182" customWidth="1"/>
    <col min="10502" max="10502" width="13" style="182" customWidth="1"/>
    <col min="10503" max="10503" width="18.42578125" style="182" customWidth="1"/>
    <col min="10504" max="10504" width="7" style="182" customWidth="1"/>
    <col min="10505" max="10505" width="13.7109375" style="182" customWidth="1"/>
    <col min="10506" max="10752" width="11.42578125" style="182"/>
    <col min="10753" max="10753" width="5.140625" style="182" customWidth="1"/>
    <col min="10754" max="10754" width="38.28515625" style="182" customWidth="1"/>
    <col min="10755" max="10755" width="3.5703125" style="182" customWidth="1"/>
    <col min="10756" max="10756" width="6.42578125" style="182" customWidth="1"/>
    <col min="10757" max="10757" width="12.7109375" style="182" customWidth="1"/>
    <col min="10758" max="10758" width="13" style="182" customWidth="1"/>
    <col min="10759" max="10759" width="18.42578125" style="182" customWidth="1"/>
    <col min="10760" max="10760" width="7" style="182" customWidth="1"/>
    <col min="10761" max="10761" width="13.7109375" style="182" customWidth="1"/>
    <col min="10762" max="11008" width="11.42578125" style="182"/>
    <col min="11009" max="11009" width="5.140625" style="182" customWidth="1"/>
    <col min="11010" max="11010" width="38.28515625" style="182" customWidth="1"/>
    <col min="11011" max="11011" width="3.5703125" style="182" customWidth="1"/>
    <col min="11012" max="11012" width="6.42578125" style="182" customWidth="1"/>
    <col min="11013" max="11013" width="12.7109375" style="182" customWidth="1"/>
    <col min="11014" max="11014" width="13" style="182" customWidth="1"/>
    <col min="11015" max="11015" width="18.42578125" style="182" customWidth="1"/>
    <col min="11016" max="11016" width="7" style="182" customWidth="1"/>
    <col min="11017" max="11017" width="13.7109375" style="182" customWidth="1"/>
    <col min="11018" max="11264" width="11.42578125" style="182"/>
    <col min="11265" max="11265" width="5.140625" style="182" customWidth="1"/>
    <col min="11266" max="11266" width="38.28515625" style="182" customWidth="1"/>
    <col min="11267" max="11267" width="3.5703125" style="182" customWidth="1"/>
    <col min="11268" max="11268" width="6.42578125" style="182" customWidth="1"/>
    <col min="11269" max="11269" width="12.7109375" style="182" customWidth="1"/>
    <col min="11270" max="11270" width="13" style="182" customWidth="1"/>
    <col min="11271" max="11271" width="18.42578125" style="182" customWidth="1"/>
    <col min="11272" max="11272" width="7" style="182" customWidth="1"/>
    <col min="11273" max="11273" width="13.7109375" style="182" customWidth="1"/>
    <col min="11274" max="11520" width="11.42578125" style="182"/>
    <col min="11521" max="11521" width="5.140625" style="182" customWidth="1"/>
    <col min="11522" max="11522" width="38.28515625" style="182" customWidth="1"/>
    <col min="11523" max="11523" width="3.5703125" style="182" customWidth="1"/>
    <col min="11524" max="11524" width="6.42578125" style="182" customWidth="1"/>
    <col min="11525" max="11525" width="12.7109375" style="182" customWidth="1"/>
    <col min="11526" max="11526" width="13" style="182" customWidth="1"/>
    <col min="11527" max="11527" width="18.42578125" style="182" customWidth="1"/>
    <col min="11528" max="11528" width="7" style="182" customWidth="1"/>
    <col min="11529" max="11529" width="13.7109375" style="182" customWidth="1"/>
    <col min="11530" max="11776" width="11.42578125" style="182"/>
    <col min="11777" max="11777" width="5.140625" style="182" customWidth="1"/>
    <col min="11778" max="11778" width="38.28515625" style="182" customWidth="1"/>
    <col min="11779" max="11779" width="3.5703125" style="182" customWidth="1"/>
    <col min="11780" max="11780" width="6.42578125" style="182" customWidth="1"/>
    <col min="11781" max="11781" width="12.7109375" style="182" customWidth="1"/>
    <col min="11782" max="11782" width="13" style="182" customWidth="1"/>
    <col min="11783" max="11783" width="18.42578125" style="182" customWidth="1"/>
    <col min="11784" max="11784" width="7" style="182" customWidth="1"/>
    <col min="11785" max="11785" width="13.7109375" style="182" customWidth="1"/>
    <col min="11786" max="12032" width="11.42578125" style="182"/>
    <col min="12033" max="12033" width="5.140625" style="182" customWidth="1"/>
    <col min="12034" max="12034" width="38.28515625" style="182" customWidth="1"/>
    <col min="12035" max="12035" width="3.5703125" style="182" customWidth="1"/>
    <col min="12036" max="12036" width="6.42578125" style="182" customWidth="1"/>
    <col min="12037" max="12037" width="12.7109375" style="182" customWidth="1"/>
    <col min="12038" max="12038" width="13" style="182" customWidth="1"/>
    <col min="12039" max="12039" width="18.42578125" style="182" customWidth="1"/>
    <col min="12040" max="12040" width="7" style="182" customWidth="1"/>
    <col min="12041" max="12041" width="13.7109375" style="182" customWidth="1"/>
    <col min="12042" max="12288" width="11.42578125" style="182"/>
    <col min="12289" max="12289" width="5.140625" style="182" customWidth="1"/>
    <col min="12290" max="12290" width="38.28515625" style="182" customWidth="1"/>
    <col min="12291" max="12291" width="3.5703125" style="182" customWidth="1"/>
    <col min="12292" max="12292" width="6.42578125" style="182" customWidth="1"/>
    <col min="12293" max="12293" width="12.7109375" style="182" customWidth="1"/>
    <col min="12294" max="12294" width="13" style="182" customWidth="1"/>
    <col min="12295" max="12295" width="18.42578125" style="182" customWidth="1"/>
    <col min="12296" max="12296" width="7" style="182" customWidth="1"/>
    <col min="12297" max="12297" width="13.7109375" style="182" customWidth="1"/>
    <col min="12298" max="12544" width="11.42578125" style="182"/>
    <col min="12545" max="12545" width="5.140625" style="182" customWidth="1"/>
    <col min="12546" max="12546" width="38.28515625" style="182" customWidth="1"/>
    <col min="12547" max="12547" width="3.5703125" style="182" customWidth="1"/>
    <col min="12548" max="12548" width="6.42578125" style="182" customWidth="1"/>
    <col min="12549" max="12549" width="12.7109375" style="182" customWidth="1"/>
    <col min="12550" max="12550" width="13" style="182" customWidth="1"/>
    <col min="12551" max="12551" width="18.42578125" style="182" customWidth="1"/>
    <col min="12552" max="12552" width="7" style="182" customWidth="1"/>
    <col min="12553" max="12553" width="13.7109375" style="182" customWidth="1"/>
    <col min="12554" max="12800" width="11.42578125" style="182"/>
    <col min="12801" max="12801" width="5.140625" style="182" customWidth="1"/>
    <col min="12802" max="12802" width="38.28515625" style="182" customWidth="1"/>
    <col min="12803" max="12803" width="3.5703125" style="182" customWidth="1"/>
    <col min="12804" max="12804" width="6.42578125" style="182" customWidth="1"/>
    <col min="12805" max="12805" width="12.7109375" style="182" customWidth="1"/>
    <col min="12806" max="12806" width="13" style="182" customWidth="1"/>
    <col min="12807" max="12807" width="18.42578125" style="182" customWidth="1"/>
    <col min="12808" max="12808" width="7" style="182" customWidth="1"/>
    <col min="12809" max="12809" width="13.7109375" style="182" customWidth="1"/>
    <col min="12810" max="13056" width="11.42578125" style="182"/>
    <col min="13057" max="13057" width="5.140625" style="182" customWidth="1"/>
    <col min="13058" max="13058" width="38.28515625" style="182" customWidth="1"/>
    <col min="13059" max="13059" width="3.5703125" style="182" customWidth="1"/>
    <col min="13060" max="13060" width="6.42578125" style="182" customWidth="1"/>
    <col min="13061" max="13061" width="12.7109375" style="182" customWidth="1"/>
    <col min="13062" max="13062" width="13" style="182" customWidth="1"/>
    <col min="13063" max="13063" width="18.42578125" style="182" customWidth="1"/>
    <col min="13064" max="13064" width="7" style="182" customWidth="1"/>
    <col min="13065" max="13065" width="13.7109375" style="182" customWidth="1"/>
    <col min="13066" max="13312" width="11.42578125" style="182"/>
    <col min="13313" max="13313" width="5.140625" style="182" customWidth="1"/>
    <col min="13314" max="13314" width="38.28515625" style="182" customWidth="1"/>
    <col min="13315" max="13315" width="3.5703125" style="182" customWidth="1"/>
    <col min="13316" max="13316" width="6.42578125" style="182" customWidth="1"/>
    <col min="13317" max="13317" width="12.7109375" style="182" customWidth="1"/>
    <col min="13318" max="13318" width="13" style="182" customWidth="1"/>
    <col min="13319" max="13319" width="18.42578125" style="182" customWidth="1"/>
    <col min="13320" max="13320" width="7" style="182" customWidth="1"/>
    <col min="13321" max="13321" width="13.7109375" style="182" customWidth="1"/>
    <col min="13322" max="13568" width="11.42578125" style="182"/>
    <col min="13569" max="13569" width="5.140625" style="182" customWidth="1"/>
    <col min="13570" max="13570" width="38.28515625" style="182" customWidth="1"/>
    <col min="13571" max="13571" width="3.5703125" style="182" customWidth="1"/>
    <col min="13572" max="13572" width="6.42578125" style="182" customWidth="1"/>
    <col min="13573" max="13573" width="12.7109375" style="182" customWidth="1"/>
    <col min="13574" max="13574" width="13" style="182" customWidth="1"/>
    <col min="13575" max="13575" width="18.42578125" style="182" customWidth="1"/>
    <col min="13576" max="13576" width="7" style="182" customWidth="1"/>
    <col min="13577" max="13577" width="13.7109375" style="182" customWidth="1"/>
    <col min="13578" max="13824" width="11.42578125" style="182"/>
    <col min="13825" max="13825" width="5.140625" style="182" customWidth="1"/>
    <col min="13826" max="13826" width="38.28515625" style="182" customWidth="1"/>
    <col min="13827" max="13827" width="3.5703125" style="182" customWidth="1"/>
    <col min="13828" max="13828" width="6.42578125" style="182" customWidth="1"/>
    <col min="13829" max="13829" width="12.7109375" style="182" customWidth="1"/>
    <col min="13830" max="13830" width="13" style="182" customWidth="1"/>
    <col min="13831" max="13831" width="18.42578125" style="182" customWidth="1"/>
    <col min="13832" max="13832" width="7" style="182" customWidth="1"/>
    <col min="13833" max="13833" width="13.7109375" style="182" customWidth="1"/>
    <col min="13834" max="14080" width="11.42578125" style="182"/>
    <col min="14081" max="14081" width="5.140625" style="182" customWidth="1"/>
    <col min="14082" max="14082" width="38.28515625" style="182" customWidth="1"/>
    <col min="14083" max="14083" width="3.5703125" style="182" customWidth="1"/>
    <col min="14084" max="14084" width="6.42578125" style="182" customWidth="1"/>
    <col min="14085" max="14085" width="12.7109375" style="182" customWidth="1"/>
    <col min="14086" max="14086" width="13" style="182" customWidth="1"/>
    <col min="14087" max="14087" width="18.42578125" style="182" customWidth="1"/>
    <col min="14088" max="14088" width="7" style="182" customWidth="1"/>
    <col min="14089" max="14089" width="13.7109375" style="182" customWidth="1"/>
    <col min="14090" max="14336" width="11.42578125" style="182"/>
    <col min="14337" max="14337" width="5.140625" style="182" customWidth="1"/>
    <col min="14338" max="14338" width="38.28515625" style="182" customWidth="1"/>
    <col min="14339" max="14339" width="3.5703125" style="182" customWidth="1"/>
    <col min="14340" max="14340" width="6.42578125" style="182" customWidth="1"/>
    <col min="14341" max="14341" width="12.7109375" style="182" customWidth="1"/>
    <col min="14342" max="14342" width="13" style="182" customWidth="1"/>
    <col min="14343" max="14343" width="18.42578125" style="182" customWidth="1"/>
    <col min="14344" max="14344" width="7" style="182" customWidth="1"/>
    <col min="14345" max="14345" width="13.7109375" style="182" customWidth="1"/>
    <col min="14346" max="14592" width="11.42578125" style="182"/>
    <col min="14593" max="14593" width="5.140625" style="182" customWidth="1"/>
    <col min="14594" max="14594" width="38.28515625" style="182" customWidth="1"/>
    <col min="14595" max="14595" width="3.5703125" style="182" customWidth="1"/>
    <col min="14596" max="14596" width="6.42578125" style="182" customWidth="1"/>
    <col min="14597" max="14597" width="12.7109375" style="182" customWidth="1"/>
    <col min="14598" max="14598" width="13" style="182" customWidth="1"/>
    <col min="14599" max="14599" width="18.42578125" style="182" customWidth="1"/>
    <col min="14600" max="14600" width="7" style="182" customWidth="1"/>
    <col min="14601" max="14601" width="13.7109375" style="182" customWidth="1"/>
    <col min="14602" max="14848" width="11.42578125" style="182"/>
    <col min="14849" max="14849" width="5.140625" style="182" customWidth="1"/>
    <col min="14850" max="14850" width="38.28515625" style="182" customWidth="1"/>
    <col min="14851" max="14851" width="3.5703125" style="182" customWidth="1"/>
    <col min="14852" max="14852" width="6.42578125" style="182" customWidth="1"/>
    <col min="14853" max="14853" width="12.7109375" style="182" customWidth="1"/>
    <col min="14854" max="14854" width="13" style="182" customWidth="1"/>
    <col min="14855" max="14855" width="18.42578125" style="182" customWidth="1"/>
    <col min="14856" max="14856" width="7" style="182" customWidth="1"/>
    <col min="14857" max="14857" width="13.7109375" style="182" customWidth="1"/>
    <col min="14858" max="15104" width="11.42578125" style="182"/>
    <col min="15105" max="15105" width="5.140625" style="182" customWidth="1"/>
    <col min="15106" max="15106" width="38.28515625" style="182" customWidth="1"/>
    <col min="15107" max="15107" width="3.5703125" style="182" customWidth="1"/>
    <col min="15108" max="15108" width="6.42578125" style="182" customWidth="1"/>
    <col min="15109" max="15109" width="12.7109375" style="182" customWidth="1"/>
    <col min="15110" max="15110" width="13" style="182" customWidth="1"/>
    <col min="15111" max="15111" width="18.42578125" style="182" customWidth="1"/>
    <col min="15112" max="15112" width="7" style="182" customWidth="1"/>
    <col min="15113" max="15113" width="13.7109375" style="182" customWidth="1"/>
    <col min="15114" max="15360" width="11.42578125" style="182"/>
    <col min="15361" max="15361" width="5.140625" style="182" customWidth="1"/>
    <col min="15362" max="15362" width="38.28515625" style="182" customWidth="1"/>
    <col min="15363" max="15363" width="3.5703125" style="182" customWidth="1"/>
    <col min="15364" max="15364" width="6.42578125" style="182" customWidth="1"/>
    <col min="15365" max="15365" width="12.7109375" style="182" customWidth="1"/>
    <col min="15366" max="15366" width="13" style="182" customWidth="1"/>
    <col min="15367" max="15367" width="18.42578125" style="182" customWidth="1"/>
    <col min="15368" max="15368" width="7" style="182" customWidth="1"/>
    <col min="15369" max="15369" width="13.7109375" style="182" customWidth="1"/>
    <col min="15370" max="15616" width="11.42578125" style="182"/>
    <col min="15617" max="15617" width="5.140625" style="182" customWidth="1"/>
    <col min="15618" max="15618" width="38.28515625" style="182" customWidth="1"/>
    <col min="15619" max="15619" width="3.5703125" style="182" customWidth="1"/>
    <col min="15620" max="15620" width="6.42578125" style="182" customWidth="1"/>
    <col min="15621" max="15621" width="12.7109375" style="182" customWidth="1"/>
    <col min="15622" max="15622" width="13" style="182" customWidth="1"/>
    <col min="15623" max="15623" width="18.42578125" style="182" customWidth="1"/>
    <col min="15624" max="15624" width="7" style="182" customWidth="1"/>
    <col min="15625" max="15625" width="13.7109375" style="182" customWidth="1"/>
    <col min="15626" max="15872" width="11.42578125" style="182"/>
    <col min="15873" max="15873" width="5.140625" style="182" customWidth="1"/>
    <col min="15874" max="15874" width="38.28515625" style="182" customWidth="1"/>
    <col min="15875" max="15875" width="3.5703125" style="182" customWidth="1"/>
    <col min="15876" max="15876" width="6.42578125" style="182" customWidth="1"/>
    <col min="15877" max="15877" width="12.7109375" style="182" customWidth="1"/>
    <col min="15878" max="15878" width="13" style="182" customWidth="1"/>
    <col min="15879" max="15879" width="18.42578125" style="182" customWidth="1"/>
    <col min="15880" max="15880" width="7" style="182" customWidth="1"/>
    <col min="15881" max="15881" width="13.7109375" style="182" customWidth="1"/>
    <col min="15882" max="16128" width="11.42578125" style="182"/>
    <col min="16129" max="16129" width="5.140625" style="182" customWidth="1"/>
    <col min="16130" max="16130" width="38.28515625" style="182" customWidth="1"/>
    <col min="16131" max="16131" width="3.5703125" style="182" customWidth="1"/>
    <col min="16132" max="16132" width="6.42578125" style="182" customWidth="1"/>
    <col min="16133" max="16133" width="12.7109375" style="182" customWidth="1"/>
    <col min="16134" max="16134" width="13" style="182" customWidth="1"/>
    <col min="16135" max="16135" width="18.42578125" style="182" customWidth="1"/>
    <col min="16136" max="16136" width="7" style="182" customWidth="1"/>
    <col min="16137" max="16137" width="13.7109375" style="182" customWidth="1"/>
    <col min="16138" max="16384" width="11.42578125" style="182"/>
  </cols>
  <sheetData>
    <row r="1" spans="1:9">
      <c r="A1" s="176" t="s">
        <v>328</v>
      </c>
      <c r="B1" s="176"/>
      <c r="C1" s="177"/>
      <c r="D1" s="178"/>
      <c r="E1" s="179"/>
      <c r="F1" s="179"/>
      <c r="G1" s="180"/>
    </row>
    <row r="2" spans="1:9">
      <c r="A2" s="183" t="s">
        <v>329</v>
      </c>
      <c r="B2" s="183"/>
      <c r="C2" s="184"/>
      <c r="D2" s="185"/>
      <c r="E2" s="186"/>
      <c r="F2" s="186"/>
      <c r="G2" s="187"/>
      <c r="H2" s="186"/>
    </row>
    <row r="3" spans="1:9">
      <c r="A3" s="183" t="s">
        <v>330</v>
      </c>
      <c r="B3" s="183"/>
      <c r="C3" s="184"/>
      <c r="D3" s="185"/>
    </row>
    <row r="4" spans="1:9">
      <c r="A4" s="189"/>
      <c r="B4" s="189"/>
      <c r="C4" s="184"/>
      <c r="D4" s="185"/>
    </row>
    <row r="5" spans="1:9">
      <c r="A5" s="189"/>
      <c r="B5" s="189"/>
      <c r="C5" s="184"/>
      <c r="D5" s="185"/>
    </row>
    <row r="6" spans="1:9">
      <c r="A6" s="190" t="s">
        <v>331</v>
      </c>
      <c r="B6" s="190"/>
      <c r="C6" s="190"/>
      <c r="D6" s="190"/>
      <c r="E6" s="190"/>
      <c r="F6" s="190"/>
      <c r="G6" s="190"/>
      <c r="H6" s="190"/>
    </row>
    <row r="7" spans="1:9">
      <c r="A7" s="191"/>
      <c r="B7" s="192"/>
      <c r="C7" s="193"/>
      <c r="D7" s="186"/>
      <c r="E7" s="186"/>
      <c r="F7" s="186"/>
      <c r="G7" s="187"/>
      <c r="H7" s="186"/>
    </row>
    <row r="8" spans="1:9" ht="18" customHeight="1">
      <c r="A8" s="194" t="s">
        <v>0</v>
      </c>
      <c r="B8" s="195"/>
      <c r="C8" s="195"/>
      <c r="D8" s="195"/>
      <c r="E8" s="195"/>
      <c r="F8" s="195"/>
      <c r="G8" s="195"/>
      <c r="H8" s="196"/>
    </row>
    <row r="9" spans="1:9" ht="11.25" customHeight="1">
      <c r="A9" s="191"/>
      <c r="B9" s="192"/>
      <c r="C9" s="193"/>
      <c r="D9" s="186"/>
      <c r="E9" s="186"/>
      <c r="F9" s="186"/>
      <c r="G9" s="187"/>
      <c r="H9" s="186"/>
    </row>
    <row r="10" spans="1:9" ht="26.25" customHeight="1">
      <c r="A10" s="197" t="s">
        <v>332</v>
      </c>
      <c r="B10" s="197"/>
      <c r="C10" s="197"/>
      <c r="D10" s="197"/>
      <c r="E10" s="197"/>
      <c r="F10" s="197"/>
      <c r="G10" s="197"/>
      <c r="H10" s="197"/>
    </row>
    <row r="11" spans="1:9" ht="13.5" customHeight="1">
      <c r="A11" s="198" t="s">
        <v>333</v>
      </c>
      <c r="B11" s="198"/>
      <c r="C11" s="198"/>
      <c r="D11" s="198"/>
      <c r="E11" s="198"/>
      <c r="F11" s="198"/>
      <c r="G11" s="198"/>
      <c r="H11" s="198"/>
    </row>
    <row r="12" spans="1:9">
      <c r="B12" s="200"/>
      <c r="C12" s="189"/>
      <c r="D12" s="201"/>
      <c r="E12" s="201"/>
      <c r="F12" s="201"/>
      <c r="G12" s="202"/>
      <c r="H12" s="201"/>
    </row>
    <row r="13" spans="1:9" ht="25.5" customHeight="1">
      <c r="A13" s="203" t="s">
        <v>334</v>
      </c>
      <c r="B13" s="203" t="s">
        <v>335</v>
      </c>
      <c r="C13" s="203" t="s">
        <v>336</v>
      </c>
      <c r="D13" s="204" t="s">
        <v>337</v>
      </c>
      <c r="E13" s="205" t="s">
        <v>5</v>
      </c>
      <c r="F13" s="204" t="s">
        <v>338</v>
      </c>
      <c r="G13" s="204" t="s">
        <v>339</v>
      </c>
      <c r="H13" s="204" t="s">
        <v>340</v>
      </c>
    </row>
    <row r="14" spans="1:9">
      <c r="A14" s="206">
        <v>1</v>
      </c>
      <c r="B14" s="207" t="s">
        <v>7</v>
      </c>
      <c r="C14" s="208"/>
      <c r="D14" s="209"/>
      <c r="E14" s="210"/>
      <c r="F14" s="210"/>
      <c r="G14" s="211"/>
      <c r="H14" s="209"/>
      <c r="I14" s="212"/>
    </row>
    <row r="15" spans="1:9">
      <c r="A15" s="213" t="s">
        <v>8</v>
      </c>
      <c r="B15" s="214" t="s">
        <v>9</v>
      </c>
      <c r="C15" s="215" t="s">
        <v>341</v>
      </c>
      <c r="D15" s="216">
        <v>1</v>
      </c>
      <c r="E15" s="217"/>
      <c r="F15" s="217"/>
      <c r="G15" s="218">
        <v>6226987.5050036358</v>
      </c>
      <c r="H15" s="219">
        <v>6.4483468031351068</v>
      </c>
      <c r="I15" s="212"/>
    </row>
    <row r="16" spans="1:9" s="222" customFormat="1" ht="12.75" customHeight="1">
      <c r="A16" s="220" t="s">
        <v>11</v>
      </c>
      <c r="B16" s="214" t="s">
        <v>12</v>
      </c>
      <c r="C16" s="215" t="s">
        <v>341</v>
      </c>
      <c r="D16" s="216">
        <v>1</v>
      </c>
      <c r="E16" s="217"/>
      <c r="F16" s="217"/>
      <c r="G16" s="218"/>
      <c r="H16" s="210"/>
      <c r="I16" s="221"/>
    </row>
    <row r="17" spans="1:9">
      <c r="A17" s="223">
        <v>2</v>
      </c>
      <c r="B17" s="224" t="s">
        <v>342</v>
      </c>
      <c r="C17" s="225"/>
      <c r="D17" s="226"/>
      <c r="E17" s="227"/>
      <c r="F17" s="228"/>
      <c r="G17" s="229">
        <v>9908310.8008349091</v>
      </c>
      <c r="H17" s="219">
        <v>10.260535166594256</v>
      </c>
      <c r="I17" s="230"/>
    </row>
    <row r="18" spans="1:9" s="240" customFormat="1" ht="18" customHeight="1">
      <c r="A18" s="231" t="s">
        <v>39</v>
      </c>
      <c r="B18" s="232" t="s">
        <v>343</v>
      </c>
      <c r="C18" s="233" t="s">
        <v>344</v>
      </c>
      <c r="D18" s="234">
        <v>13.5</v>
      </c>
      <c r="E18" s="235"/>
      <c r="F18" s="236"/>
      <c r="G18" s="237"/>
      <c r="H18" s="238"/>
      <c r="I18" s="239"/>
    </row>
    <row r="19" spans="1:9" s="240" customFormat="1">
      <c r="A19" s="231" t="s">
        <v>40</v>
      </c>
      <c r="B19" s="232" t="s">
        <v>345</v>
      </c>
      <c r="C19" s="233" t="s">
        <v>344</v>
      </c>
      <c r="D19" s="234">
        <v>118</v>
      </c>
      <c r="E19" s="235"/>
      <c r="F19" s="236"/>
      <c r="G19" s="229"/>
      <c r="H19" s="238"/>
      <c r="I19" s="239"/>
    </row>
    <row r="20" spans="1:9" s="240" customFormat="1" ht="22.5">
      <c r="A20" s="231" t="s">
        <v>41</v>
      </c>
      <c r="B20" s="232" t="s">
        <v>346</v>
      </c>
      <c r="C20" s="233" t="s">
        <v>341</v>
      </c>
      <c r="D20" s="234">
        <v>1</v>
      </c>
      <c r="E20" s="235"/>
      <c r="F20" s="236"/>
      <c r="G20" s="229"/>
      <c r="H20" s="238"/>
      <c r="I20" s="239"/>
    </row>
    <row r="21" spans="1:9" s="240" customFormat="1">
      <c r="A21" s="241">
        <v>3</v>
      </c>
      <c r="B21" s="242" t="s">
        <v>347</v>
      </c>
      <c r="C21" s="233"/>
      <c r="D21" s="234"/>
      <c r="E21" s="235"/>
      <c r="F21" s="236"/>
      <c r="G21" s="229">
        <v>4122131.0750254542</v>
      </c>
      <c r="H21" s="219">
        <v>4.2686661436827062</v>
      </c>
      <c r="I21" s="239"/>
    </row>
    <row r="22" spans="1:9" s="240" customFormat="1">
      <c r="A22" s="231" t="s">
        <v>13</v>
      </c>
      <c r="B22" s="243" t="s">
        <v>348</v>
      </c>
      <c r="C22" s="244"/>
      <c r="D22" s="245"/>
      <c r="E22" s="236"/>
      <c r="F22" s="236"/>
      <c r="G22" s="246"/>
      <c r="H22" s="247"/>
      <c r="I22" s="239"/>
    </row>
    <row r="23" spans="1:9" s="240" customFormat="1">
      <c r="A23" s="248"/>
      <c r="B23" s="214" t="s">
        <v>349</v>
      </c>
      <c r="C23" s="213" t="s">
        <v>350</v>
      </c>
      <c r="D23" s="249">
        <v>4</v>
      </c>
      <c r="E23" s="250"/>
      <c r="F23" s="250"/>
      <c r="G23" s="251"/>
      <c r="H23" s="209"/>
      <c r="I23" s="239"/>
    </row>
    <row r="24" spans="1:9" s="240" customFormat="1">
      <c r="A24" s="248"/>
      <c r="B24" s="214" t="s">
        <v>351</v>
      </c>
      <c r="C24" s="213" t="s">
        <v>352</v>
      </c>
      <c r="D24" s="249">
        <v>1.5360000000000003</v>
      </c>
      <c r="E24" s="250"/>
      <c r="F24" s="250"/>
      <c r="G24" s="251"/>
      <c r="H24" s="209"/>
      <c r="I24" s="239"/>
    </row>
    <row r="25" spans="1:9">
      <c r="A25" s="252">
        <v>4</v>
      </c>
      <c r="B25" s="207" t="s">
        <v>353</v>
      </c>
      <c r="C25" s="213"/>
      <c r="D25" s="253"/>
      <c r="E25" s="250"/>
      <c r="F25" s="250"/>
      <c r="G25" s="251">
        <v>0</v>
      </c>
      <c r="H25" s="209"/>
      <c r="I25" s="230"/>
    </row>
    <row r="26" spans="1:9">
      <c r="A26" s="254" t="s">
        <v>17</v>
      </c>
      <c r="B26" s="214" t="s">
        <v>354</v>
      </c>
      <c r="C26" s="213"/>
      <c r="D26" s="253"/>
      <c r="E26" s="250"/>
      <c r="F26" s="250"/>
      <c r="G26" s="255"/>
      <c r="H26" s="209"/>
      <c r="I26" s="230"/>
    </row>
    <row r="27" spans="1:9" ht="12" customHeight="1">
      <c r="A27" s="256"/>
      <c r="B27" s="214" t="s">
        <v>355</v>
      </c>
      <c r="C27" s="213" t="s">
        <v>352</v>
      </c>
      <c r="D27" s="249">
        <v>13.256</v>
      </c>
      <c r="E27" s="250"/>
      <c r="F27" s="250"/>
      <c r="G27" s="251">
        <v>27796956.825442933</v>
      </c>
      <c r="H27" s="219">
        <v>28.785093520454215</v>
      </c>
      <c r="I27" s="230"/>
    </row>
    <row r="28" spans="1:9" ht="12" customHeight="1">
      <c r="A28" s="256"/>
      <c r="B28" s="214" t="s">
        <v>356</v>
      </c>
      <c r="C28" s="213" t="s">
        <v>352</v>
      </c>
      <c r="D28" s="249">
        <v>2.7600000000000002</v>
      </c>
      <c r="E28" s="250"/>
      <c r="F28" s="250"/>
      <c r="G28" s="251"/>
      <c r="H28" s="209"/>
      <c r="I28" s="230"/>
    </row>
    <row r="29" spans="1:9" ht="12" customHeight="1">
      <c r="A29" s="256"/>
      <c r="B29" s="214" t="s">
        <v>357</v>
      </c>
      <c r="C29" s="213" t="s">
        <v>352</v>
      </c>
      <c r="D29" s="249">
        <v>4.5105000000000004</v>
      </c>
      <c r="E29" s="250"/>
      <c r="F29" s="250"/>
      <c r="G29" s="251"/>
      <c r="H29" s="209"/>
      <c r="I29" s="230"/>
    </row>
    <row r="30" spans="1:9" ht="12" customHeight="1">
      <c r="A30" s="252">
        <v>5</v>
      </c>
      <c r="B30" s="207" t="s">
        <v>26</v>
      </c>
      <c r="C30" s="213"/>
      <c r="D30" s="253"/>
      <c r="E30" s="250"/>
      <c r="F30" s="250"/>
      <c r="G30" s="251"/>
      <c r="H30" s="257"/>
      <c r="I30" s="230"/>
    </row>
    <row r="31" spans="1:9" ht="27" customHeight="1">
      <c r="A31" s="256" t="s">
        <v>24</v>
      </c>
      <c r="B31" s="214" t="s">
        <v>358</v>
      </c>
      <c r="C31" s="213" t="s">
        <v>344</v>
      </c>
      <c r="D31" s="249">
        <v>118</v>
      </c>
      <c r="E31" s="250"/>
      <c r="F31" s="250"/>
      <c r="G31" s="251">
        <v>40662926.222545154</v>
      </c>
      <c r="H31" s="219">
        <v>42.10842724552964</v>
      </c>
      <c r="I31" s="230"/>
    </row>
    <row r="32" spans="1:9" ht="12" customHeight="1">
      <c r="A32" s="256" t="s">
        <v>319</v>
      </c>
      <c r="B32" s="214" t="s">
        <v>359</v>
      </c>
      <c r="C32" s="213" t="s">
        <v>360</v>
      </c>
      <c r="D32" s="249">
        <v>23</v>
      </c>
      <c r="E32" s="250"/>
      <c r="F32" s="250"/>
      <c r="G32" s="251"/>
      <c r="H32" s="257"/>
      <c r="I32" s="230"/>
    </row>
    <row r="33" spans="1:9">
      <c r="A33" s="252">
        <v>6</v>
      </c>
      <c r="B33" s="207" t="s">
        <v>23</v>
      </c>
      <c r="C33" s="213"/>
      <c r="D33" s="253"/>
      <c r="E33" s="250"/>
      <c r="F33" s="250"/>
      <c r="G33" s="251">
        <v>4169751.8269838789</v>
      </c>
      <c r="H33" s="219">
        <v>4.3179797360750545</v>
      </c>
      <c r="I33" s="230"/>
    </row>
    <row r="34" spans="1:9">
      <c r="A34" s="254" t="s">
        <v>25</v>
      </c>
      <c r="B34" s="214" t="s">
        <v>361</v>
      </c>
      <c r="C34" s="213"/>
      <c r="D34" s="253"/>
      <c r="E34" s="250"/>
      <c r="F34" s="250"/>
      <c r="G34" s="251"/>
      <c r="H34" s="257"/>
      <c r="I34" s="230"/>
    </row>
    <row r="35" spans="1:9">
      <c r="A35" s="254"/>
      <c r="B35" s="214" t="s">
        <v>362</v>
      </c>
      <c r="C35" s="213" t="s">
        <v>344</v>
      </c>
      <c r="D35" s="253">
        <v>1.8</v>
      </c>
      <c r="E35" s="250"/>
      <c r="F35" s="250"/>
      <c r="G35" s="251"/>
      <c r="H35" s="257"/>
      <c r="I35" s="230"/>
    </row>
    <row r="36" spans="1:9">
      <c r="A36" s="254" t="s">
        <v>363</v>
      </c>
      <c r="B36" s="214" t="s">
        <v>364</v>
      </c>
      <c r="C36" s="213"/>
      <c r="D36" s="253"/>
      <c r="E36" s="250"/>
      <c r="F36" s="250"/>
      <c r="G36" s="251"/>
      <c r="H36" s="257"/>
      <c r="I36" s="230"/>
    </row>
    <row r="37" spans="1:9" ht="25.5" customHeight="1">
      <c r="A37" s="258"/>
      <c r="B37" s="259" t="s">
        <v>365</v>
      </c>
      <c r="C37" s="260" t="s">
        <v>344</v>
      </c>
      <c r="D37" s="261">
        <v>10</v>
      </c>
      <c r="E37" s="262"/>
      <c r="F37" s="262"/>
      <c r="G37" s="263"/>
      <c r="H37" s="257"/>
      <c r="I37" s="230"/>
    </row>
    <row r="38" spans="1:9" ht="16.5" customHeight="1">
      <c r="A38" s="264"/>
      <c r="B38" s="214" t="s">
        <v>366</v>
      </c>
      <c r="C38" s="213" t="s">
        <v>344</v>
      </c>
      <c r="D38" s="249">
        <v>8</v>
      </c>
      <c r="E38" s="250"/>
      <c r="F38" s="262"/>
      <c r="G38" s="251"/>
      <c r="H38" s="265"/>
      <c r="I38" s="230"/>
    </row>
    <row r="39" spans="1:9" ht="13.5" customHeight="1">
      <c r="A39" s="264"/>
      <c r="B39" s="214" t="s">
        <v>367</v>
      </c>
      <c r="C39" s="213" t="s">
        <v>344</v>
      </c>
      <c r="D39" s="249">
        <v>8</v>
      </c>
      <c r="E39" s="250"/>
      <c r="F39" s="250"/>
      <c r="G39" s="251"/>
      <c r="H39" s="265"/>
      <c r="I39" s="230"/>
    </row>
    <row r="40" spans="1:9" ht="17.25" customHeight="1">
      <c r="A40" s="264" t="s">
        <v>368</v>
      </c>
      <c r="B40" s="214" t="s">
        <v>369</v>
      </c>
      <c r="C40" s="213"/>
      <c r="D40" s="249"/>
      <c r="E40" s="250"/>
      <c r="F40" s="250"/>
      <c r="G40" s="251"/>
      <c r="H40" s="265"/>
      <c r="I40" s="230"/>
    </row>
    <row r="41" spans="1:9" ht="13.5" customHeight="1">
      <c r="A41" s="264"/>
      <c r="B41" s="214" t="s">
        <v>370</v>
      </c>
      <c r="C41" s="213" t="s">
        <v>344</v>
      </c>
      <c r="D41" s="249">
        <v>8</v>
      </c>
      <c r="E41" s="250"/>
      <c r="F41" s="250"/>
      <c r="G41" s="251"/>
      <c r="H41" s="266"/>
      <c r="I41" s="230"/>
    </row>
    <row r="42" spans="1:9" ht="13.5" customHeight="1">
      <c r="A42" s="264" t="s">
        <v>371</v>
      </c>
      <c r="B42" s="214" t="s">
        <v>372</v>
      </c>
      <c r="C42" s="213"/>
      <c r="D42" s="249"/>
      <c r="E42" s="250"/>
      <c r="F42" s="250"/>
      <c r="G42" s="251"/>
      <c r="H42" s="267"/>
      <c r="I42" s="230"/>
    </row>
    <row r="43" spans="1:9" ht="13.5" customHeight="1">
      <c r="A43" s="264"/>
      <c r="B43" s="214" t="s">
        <v>373</v>
      </c>
      <c r="C43" s="213" t="s">
        <v>344</v>
      </c>
      <c r="D43" s="249">
        <v>14.4</v>
      </c>
      <c r="E43" s="250"/>
      <c r="F43" s="250"/>
      <c r="G43" s="251"/>
      <c r="H43" s="267"/>
      <c r="I43" s="230"/>
    </row>
    <row r="44" spans="1:9">
      <c r="A44" s="268">
        <v>7</v>
      </c>
      <c r="B44" s="207" t="s">
        <v>31</v>
      </c>
      <c r="C44" s="213"/>
      <c r="D44" s="253"/>
      <c r="E44" s="250"/>
      <c r="F44" s="250"/>
      <c r="G44" s="251">
        <v>3340128.7800000003</v>
      </c>
      <c r="H44" s="219">
        <v>3.4588649364183985</v>
      </c>
      <c r="I44" s="230"/>
    </row>
    <row r="45" spans="1:9" ht="13.5" customHeight="1">
      <c r="A45" s="264" t="s">
        <v>27</v>
      </c>
      <c r="B45" s="214" t="s">
        <v>374</v>
      </c>
      <c r="C45" s="213" t="s">
        <v>341</v>
      </c>
      <c r="D45" s="249">
        <v>1</v>
      </c>
      <c r="E45" s="250"/>
      <c r="F45" s="250"/>
      <c r="G45" s="251"/>
      <c r="H45" s="257"/>
      <c r="I45" s="230"/>
    </row>
    <row r="46" spans="1:9" ht="21.75" customHeight="1">
      <c r="A46" s="264" t="s">
        <v>42</v>
      </c>
      <c r="B46" s="214" t="s">
        <v>375</v>
      </c>
      <c r="C46" s="213" t="s">
        <v>341</v>
      </c>
      <c r="D46" s="249">
        <v>1</v>
      </c>
      <c r="E46" s="250"/>
      <c r="F46" s="250"/>
      <c r="G46" s="251"/>
      <c r="H46" s="257"/>
      <c r="I46" s="230"/>
    </row>
    <row r="47" spans="1:9" ht="17.25" customHeight="1">
      <c r="A47" s="264" t="s">
        <v>43</v>
      </c>
      <c r="B47" s="214" t="s">
        <v>253</v>
      </c>
      <c r="C47" s="213"/>
      <c r="D47" s="249"/>
      <c r="E47" s="250"/>
      <c r="F47" s="250"/>
      <c r="G47" s="251"/>
      <c r="H47" s="257"/>
      <c r="I47" s="230"/>
    </row>
    <row r="48" spans="1:9" ht="15.75" customHeight="1">
      <c r="A48" s="264"/>
      <c r="B48" s="214" t="s">
        <v>376</v>
      </c>
      <c r="C48" s="213" t="s">
        <v>344</v>
      </c>
      <c r="D48" s="249">
        <v>30</v>
      </c>
      <c r="E48" s="250"/>
      <c r="F48" s="250"/>
      <c r="G48" s="251"/>
      <c r="H48" s="257"/>
      <c r="I48" s="230"/>
    </row>
    <row r="49" spans="1:9" ht="14.85" customHeight="1">
      <c r="A49" s="206">
        <v>7</v>
      </c>
      <c r="B49" s="207" t="s">
        <v>32</v>
      </c>
      <c r="C49" s="213" t="s">
        <v>341</v>
      </c>
      <c r="D49" s="249">
        <v>1</v>
      </c>
      <c r="E49" s="250"/>
      <c r="F49" s="250"/>
      <c r="G49" s="251">
        <v>340000</v>
      </c>
      <c r="H49" s="219">
        <v>0.35208644811061912</v>
      </c>
      <c r="I49" s="269"/>
    </row>
    <row r="50" spans="1:9" ht="13.5" customHeight="1">
      <c r="A50" s="270"/>
      <c r="B50" s="271"/>
      <c r="C50" s="270"/>
      <c r="D50" s="272"/>
      <c r="E50" s="273"/>
      <c r="F50" s="274"/>
      <c r="G50" s="275">
        <f>SUM(G14:G49)</f>
        <v>96567193.035835966</v>
      </c>
      <c r="H50" s="273">
        <f>SUM(H14:H49)</f>
        <v>100</v>
      </c>
      <c r="I50" s="276"/>
    </row>
    <row r="51" spans="1:9" ht="27" customHeight="1">
      <c r="A51" s="277" t="s">
        <v>377</v>
      </c>
      <c r="B51" s="277"/>
      <c r="C51" s="277"/>
      <c r="D51" s="277"/>
      <c r="E51" s="277"/>
      <c r="F51" s="277"/>
      <c r="G51" s="277"/>
      <c r="H51" s="277"/>
      <c r="I51" s="276"/>
    </row>
    <row r="58" spans="1:9" ht="13.5" customHeight="1"/>
    <row r="87" ht="20.25" customHeight="1"/>
    <row r="94" ht="14.25" customHeight="1"/>
    <row r="101" ht="13.5" customHeight="1"/>
    <row r="102" ht="13.5" customHeight="1"/>
    <row r="103" ht="13.5" customHeight="1"/>
    <row r="107" ht="14.25" customHeight="1"/>
    <row r="108" ht="14.25" customHeight="1"/>
    <row r="109" ht="13.5" customHeight="1"/>
    <row r="110" ht="13.5" customHeight="1"/>
    <row r="111" ht="14.25" customHeight="1"/>
    <row r="114" ht="24.75" customHeight="1"/>
    <row r="128" ht="13.15" customHeight="1"/>
    <row r="129" ht="29.25" customHeight="1"/>
    <row r="130" ht="13.15" customHeight="1"/>
    <row r="131" ht="24.75" customHeight="1"/>
    <row r="132" ht="13.15" customHeight="1"/>
    <row r="133" ht="13.15" customHeight="1"/>
    <row r="134" ht="13.15" customHeight="1"/>
  </sheetData>
  <sheetProtection password="DEC4" sheet="1" objects="1" scenarios="1" formatCells="0" formatColumns="0" formatRows="0"/>
  <mergeCells count="8">
    <mergeCell ref="A11:H11"/>
    <mergeCell ref="A51:H51"/>
    <mergeCell ref="A1:B1"/>
    <mergeCell ref="A2:B2"/>
    <mergeCell ref="A3:B3"/>
    <mergeCell ref="A6:H6"/>
    <mergeCell ref="A8:H8"/>
    <mergeCell ref="A10:H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2:K48"/>
  <sheetViews>
    <sheetView topLeftCell="A15" workbookViewId="0">
      <selection activeCell="G42" sqref="G42 C42"/>
    </sheetView>
  </sheetViews>
  <sheetFormatPr baseColWidth="10" defaultColWidth="11" defaultRowHeight="15"/>
  <cols>
    <col min="1" max="1" width="5" style="6" customWidth="1"/>
    <col min="2" max="2" width="34.7109375" style="6" customWidth="1"/>
    <col min="3" max="3" width="18.42578125" style="6" customWidth="1"/>
    <col min="4" max="4" width="10.42578125" style="6" customWidth="1"/>
    <col min="5" max="5" width="9.7109375" style="7" customWidth="1"/>
    <col min="6" max="6" width="15.85546875" customWidth="1"/>
    <col min="7" max="7" width="9.7109375" style="7" customWidth="1"/>
    <col min="8" max="8" width="15.85546875" customWidth="1"/>
    <col min="9" max="9" width="9.7109375" style="7" customWidth="1"/>
    <col min="10" max="10" width="17.140625" customWidth="1"/>
  </cols>
  <sheetData>
    <row r="2" spans="1:11">
      <c r="E2" s="8"/>
      <c r="F2" s="6"/>
      <c r="G2" s="8"/>
      <c r="H2" s="6"/>
      <c r="I2" s="8"/>
      <c r="J2" s="6"/>
    </row>
    <row r="3" spans="1:11" ht="36" customHeight="1">
      <c r="A3" s="173" t="str">
        <f>CONCATENATE("Obra: ",COMPUTO!B1)</f>
        <v xml:space="preserve">Obra: </v>
      </c>
      <c r="B3" s="173"/>
      <c r="C3" s="173"/>
      <c r="D3" s="173"/>
      <c r="E3" s="175" t="s">
        <v>316</v>
      </c>
      <c r="F3" s="175"/>
      <c r="G3" s="175"/>
      <c r="H3" s="175"/>
      <c r="I3" s="175"/>
      <c r="J3" s="175"/>
    </row>
    <row r="4" spans="1:11">
      <c r="A4" s="174" t="str">
        <f>CONCATENATE("Fecha: ",COMPUTO!B4)</f>
        <v xml:space="preserve">Fecha: </v>
      </c>
      <c r="B4" s="174"/>
      <c r="C4" s="174"/>
      <c r="D4" s="174"/>
      <c r="E4" s="175"/>
      <c r="F4" s="175"/>
      <c r="G4" s="175"/>
      <c r="H4" s="175"/>
      <c r="I4" s="175"/>
      <c r="J4" s="175"/>
    </row>
    <row r="5" spans="1:11" ht="15" customHeight="1">
      <c r="A5" s="174" t="str">
        <f>CONCATENATE("Contratista: ",COMPUTO!B2)</f>
        <v>Contratista: -</v>
      </c>
      <c r="B5" s="174"/>
      <c r="C5" s="174"/>
      <c r="D5" s="174"/>
      <c r="E5" s="175"/>
      <c r="F5" s="175"/>
      <c r="G5" s="175"/>
      <c r="H5" s="175"/>
      <c r="I5" s="175"/>
      <c r="J5" s="175"/>
    </row>
    <row r="6" spans="1:11" ht="15" customHeight="1">
      <c r="A6" s="169" t="s">
        <v>1</v>
      </c>
      <c r="B6" s="170" t="s">
        <v>2</v>
      </c>
      <c r="C6" s="170" t="s">
        <v>6</v>
      </c>
      <c r="D6" s="172" t="s">
        <v>313</v>
      </c>
      <c r="E6" s="163" t="s">
        <v>386</v>
      </c>
      <c r="F6" s="163"/>
      <c r="G6" s="163" t="s">
        <v>387</v>
      </c>
      <c r="H6" s="163"/>
      <c r="I6" s="163" t="s">
        <v>388</v>
      </c>
      <c r="J6" s="163"/>
    </row>
    <row r="7" spans="1:11">
      <c r="A7" s="169"/>
      <c r="B7" s="171"/>
      <c r="C7" s="171"/>
      <c r="D7" s="172"/>
      <c r="E7" s="10" t="s">
        <v>317</v>
      </c>
      <c r="F7" s="9" t="s">
        <v>318</v>
      </c>
      <c r="G7" s="10" t="s">
        <v>317</v>
      </c>
      <c r="H7" s="9" t="s">
        <v>318</v>
      </c>
      <c r="I7" s="10" t="s">
        <v>317</v>
      </c>
      <c r="J7" s="9" t="s">
        <v>318</v>
      </c>
    </row>
    <row r="8" spans="1:11" s="5" customFormat="1">
      <c r="A8" s="318">
        <v>1</v>
      </c>
      <c r="B8" s="312" t="str">
        <f>IFERROR(INDEX('PRESUP. DETALLADO'!$A:$H,MATCH('PLAN DE AVANCE'!$A8,'PRESUP. DETALLADO'!$A:$A,0),2),"")</f>
        <v>TRABAJOS PREPARATORIOS</v>
      </c>
      <c r="C8" s="319"/>
      <c r="D8" s="320"/>
      <c r="E8" s="321"/>
      <c r="F8" s="322"/>
      <c r="G8" s="323"/>
      <c r="H8" s="322"/>
      <c r="I8" s="323"/>
      <c r="J8" s="324"/>
    </row>
    <row r="9" spans="1:11" s="5" customFormat="1">
      <c r="A9" s="314" t="s">
        <v>8</v>
      </c>
      <c r="B9" s="295" t="str">
        <f>IFERROR(INDEX('PRESUP. DETALLADO'!$A:$H,MATCH('PLAN DE AVANCE'!$A9,'PRESUP. DETALLADO'!$A:$A,0),2),"")</f>
        <v>Obrador y cierre de obra</v>
      </c>
      <c r="C9" s="315">
        <f>IFERROR(INDEX('PRESUP. DETALLADO'!$A:$H,MATCH('PLAN DE AVANCE'!$A9,'PRESUP. DETALLADO'!$A:$A,0),6),"")</f>
        <v>0</v>
      </c>
      <c r="D9" s="316">
        <f>IFERROR(C9/$C$45,0)</f>
        <v>0</v>
      </c>
      <c r="E9" s="317"/>
      <c r="F9" s="296">
        <f>E9*$C9</f>
        <v>0</v>
      </c>
      <c r="G9" s="317"/>
      <c r="H9" s="296">
        <f>G9*$C9</f>
        <v>0</v>
      </c>
      <c r="I9" s="317"/>
      <c r="J9" s="296">
        <f>I9*$C9</f>
        <v>0</v>
      </c>
      <c r="K9" s="15">
        <f>SUM(E9,G9,I9)</f>
        <v>0</v>
      </c>
    </row>
    <row r="10" spans="1:11" s="5" customFormat="1" ht="24">
      <c r="A10" s="314" t="s">
        <v>11</v>
      </c>
      <c r="B10" s="295" t="str">
        <f>IFERROR(INDEX('PRESUP. DETALLADO'!$A:$H,MATCH('PLAN DE AVANCE'!$A10,'PRESUP. DETALLADO'!$A:$A,0),2),"")</f>
        <v>Replanteo y verificación de tareas y medidas</v>
      </c>
      <c r="C10" s="315">
        <f>IFERROR(INDEX('PRESUP. DETALLADO'!$A:$H,MATCH('PLAN DE AVANCE'!$A10,'PRESUP. DETALLADO'!$A:$A,0),6),"")</f>
        <v>0</v>
      </c>
      <c r="D10" s="316">
        <f>IFERROR(C10/$C$45,0)</f>
        <v>0</v>
      </c>
      <c r="E10" s="317"/>
      <c r="F10" s="296">
        <f t="shared" ref="F10:F44" si="0">E10*$C10</f>
        <v>0</v>
      </c>
      <c r="G10" s="317"/>
      <c r="H10" s="296">
        <f t="shared" ref="H10:H44" si="1">G10*$C10</f>
        <v>0</v>
      </c>
      <c r="I10" s="317"/>
      <c r="J10" s="296">
        <f t="shared" ref="J10:J44" si="2">I10*$C10</f>
        <v>0</v>
      </c>
      <c r="K10" s="15">
        <f t="shared" ref="K10:K37" si="3">SUM(E10,G10,I10)</f>
        <v>0</v>
      </c>
    </row>
    <row r="11" spans="1:11" s="5" customFormat="1">
      <c r="A11" s="318">
        <v>2</v>
      </c>
      <c r="B11" s="312" t="str">
        <f>IFERROR(INDEX('PRESUP. DETALLADO'!$A:$H,MATCH('PLAN DE AVANCE'!$A11,'PRESUP. DETALLADO'!$A:$A,0),2),"")</f>
        <v>DEMOLICIONES Y REMOCIONES</v>
      </c>
      <c r="C11" s="319"/>
      <c r="D11" s="320"/>
      <c r="E11" s="321"/>
      <c r="F11" s="322"/>
      <c r="G11" s="323"/>
      <c r="H11" s="322"/>
      <c r="I11" s="323"/>
      <c r="J11" s="324"/>
      <c r="K11" s="15"/>
    </row>
    <row r="12" spans="1:11" s="5" customFormat="1" ht="24">
      <c r="A12" s="314" t="s">
        <v>39</v>
      </c>
      <c r="B12" s="295" t="str">
        <f>IFERROR(INDEX('PRESUP. DETALLADO'!$A:$H,MATCH('PLAN DE AVANCE'!$A12,'PRESUP. DETALLADO'!$A:$A,0),2),"")</f>
        <v>Demolición y remoción de pisos interiores y exteriores</v>
      </c>
      <c r="C12" s="315">
        <f>IFERROR(INDEX('PRESUP. DETALLADO'!$A:$H,MATCH('PLAN DE AVANCE'!$A12,'PRESUP. DETALLADO'!$A:$A,0),6),"")</f>
        <v>0</v>
      </c>
      <c r="D12" s="316">
        <f>IFERROR(C12/$C$45,0)</f>
        <v>0</v>
      </c>
      <c r="E12" s="317"/>
      <c r="F12" s="296">
        <f t="shared" si="0"/>
        <v>0</v>
      </c>
      <c r="G12" s="317"/>
      <c r="H12" s="296">
        <f t="shared" si="1"/>
        <v>0</v>
      </c>
      <c r="I12" s="317"/>
      <c r="J12" s="296">
        <f t="shared" si="2"/>
        <v>0</v>
      </c>
      <c r="K12" s="15">
        <f t="shared" si="3"/>
        <v>0</v>
      </c>
    </row>
    <row r="13" spans="1:11" s="5" customFormat="1" ht="24">
      <c r="A13" s="314" t="s">
        <v>40</v>
      </c>
      <c r="B13" s="295" t="str">
        <f>IFERROR(INDEX('PRESUP. DETALLADO'!$A:$H,MATCH('PLAN DE AVANCE'!$A13,'PRESUP. DETALLADO'!$A:$A,0),2),"")</f>
        <v>Demolición de cubierta de techos existente</v>
      </c>
      <c r="C13" s="315">
        <f>IFERROR(INDEX('PRESUP. DETALLADO'!$A:$H,MATCH('PLAN DE AVANCE'!$A13,'PRESUP. DETALLADO'!$A:$A,0),6),"")</f>
        <v>0</v>
      </c>
      <c r="D13" s="316">
        <f>IFERROR(C13/$C$45,0)</f>
        <v>0</v>
      </c>
      <c r="E13" s="317"/>
      <c r="F13" s="296">
        <f t="shared" si="0"/>
        <v>0</v>
      </c>
      <c r="G13" s="317"/>
      <c r="H13" s="296">
        <f t="shared" si="1"/>
        <v>0</v>
      </c>
      <c r="I13" s="317"/>
      <c r="J13" s="296">
        <f t="shared" si="2"/>
        <v>0</v>
      </c>
      <c r="K13" s="15">
        <f t="shared" si="3"/>
        <v>0</v>
      </c>
    </row>
    <row r="14" spans="1:11" s="5" customFormat="1" ht="24">
      <c r="A14" s="314" t="s">
        <v>41</v>
      </c>
      <c r="B14" s="295" t="str">
        <f>IFERROR(INDEX('PRESUP. DETALLADO'!$A:$H,MATCH('PLAN DE AVANCE'!$A14,'PRESUP. DETALLADO'!$A:$A,0),2),"")</f>
        <v>Retiro y reubicación baranda acero inoxidable existente</v>
      </c>
      <c r="C14" s="315">
        <f>IFERROR(INDEX('PRESUP. DETALLADO'!$A:$H,MATCH('PLAN DE AVANCE'!$A14,'PRESUP. DETALLADO'!$A:$A,0),6),"")</f>
        <v>0</v>
      </c>
      <c r="D14" s="316">
        <f>IFERROR(C14/$C$45,0)</f>
        <v>0</v>
      </c>
      <c r="E14" s="317"/>
      <c r="F14" s="296">
        <f t="shared" si="0"/>
        <v>0</v>
      </c>
      <c r="G14" s="317"/>
      <c r="H14" s="296">
        <f t="shared" si="1"/>
        <v>0</v>
      </c>
      <c r="I14" s="317"/>
      <c r="J14" s="296">
        <f t="shared" si="2"/>
        <v>0</v>
      </c>
      <c r="K14" s="15">
        <f t="shared" si="3"/>
        <v>0</v>
      </c>
    </row>
    <row r="15" spans="1:11" s="5" customFormat="1">
      <c r="A15" s="318">
        <v>3</v>
      </c>
      <c r="B15" s="312" t="str">
        <f>IFERROR(INDEX('PRESUP. DETALLADO'!$A:$H,MATCH('PLAN DE AVANCE'!$A15,'PRESUP. DETALLADO'!$A:$A,0),2),"")</f>
        <v>MOVIMEINTO DE SUELO</v>
      </c>
      <c r="C15" s="319"/>
      <c r="D15" s="320"/>
      <c r="E15" s="321"/>
      <c r="F15" s="322"/>
      <c r="G15" s="323"/>
      <c r="H15" s="322"/>
      <c r="I15" s="323"/>
      <c r="J15" s="324"/>
      <c r="K15" s="15"/>
    </row>
    <row r="16" spans="1:11" s="5" customFormat="1">
      <c r="A16" s="318" t="s">
        <v>13</v>
      </c>
      <c r="B16" s="312" t="str">
        <f>IFERROR(INDEX('PRESUP. DETALLADO'!$A:$H,MATCH('PLAN DE AVANCE'!$A16,'PRESUP. DETALLADO'!$A:$A,0),2),"")</f>
        <v>Excavación</v>
      </c>
      <c r="C16" s="319"/>
      <c r="D16" s="320"/>
      <c r="E16" s="321"/>
      <c r="F16" s="322"/>
      <c r="G16" s="323"/>
      <c r="H16" s="322"/>
      <c r="I16" s="323"/>
      <c r="J16" s="324"/>
      <c r="K16" s="15"/>
    </row>
    <row r="17" spans="1:11" s="5" customFormat="1">
      <c r="A17" s="314" t="s">
        <v>14</v>
      </c>
      <c r="B17" s="295" t="str">
        <f>IFERROR(INDEX('PRESUP. DETALLADO'!$A:$H,MATCH('PLAN DE AVANCE'!$A17,'PRESUP. DETALLADO'!$A:$A,0),2),"")</f>
        <v>a)Excavación mecanica para pozos Ø30</v>
      </c>
      <c r="C17" s="315">
        <f>IFERROR(INDEX('PRESUP. DETALLADO'!$A:$H,MATCH('PLAN DE AVANCE'!$A17,'PRESUP. DETALLADO'!$A:$A,0),6),"")</f>
        <v>0</v>
      </c>
      <c r="D17" s="316">
        <f>IFERROR(C17/$C$45,0)</f>
        <v>0</v>
      </c>
      <c r="E17" s="317"/>
      <c r="F17" s="296">
        <f t="shared" si="0"/>
        <v>0</v>
      </c>
      <c r="G17" s="317"/>
      <c r="H17" s="296">
        <f t="shared" si="1"/>
        <v>0</v>
      </c>
      <c r="I17" s="317"/>
      <c r="J17" s="296">
        <f t="shared" si="2"/>
        <v>0</v>
      </c>
      <c r="K17" s="15">
        <f t="shared" si="3"/>
        <v>0</v>
      </c>
    </row>
    <row r="18" spans="1:11" s="5" customFormat="1">
      <c r="A18" s="314" t="s">
        <v>16</v>
      </c>
      <c r="B18" s="295" t="str">
        <f>IFERROR(INDEX('PRESUP. DETALLADO'!$A:$H,MATCH('PLAN DE AVANCE'!$A18,'PRESUP. DETALLADO'!$A:$A,0),2),"")</f>
        <v>b)Excavación cabezales</v>
      </c>
      <c r="C18" s="315">
        <f>IFERROR(INDEX('PRESUP. DETALLADO'!$A:$H,MATCH('PLAN DE AVANCE'!$A18,'PRESUP. DETALLADO'!$A:$A,0),6),"")</f>
        <v>0</v>
      </c>
      <c r="D18" s="316">
        <f>IFERROR(C18/$C$45,0)</f>
        <v>0</v>
      </c>
      <c r="E18" s="317"/>
      <c r="F18" s="296">
        <f t="shared" si="0"/>
        <v>0</v>
      </c>
      <c r="G18" s="317"/>
      <c r="H18" s="296">
        <f t="shared" si="1"/>
        <v>0</v>
      </c>
      <c r="I18" s="317"/>
      <c r="J18" s="296">
        <f t="shared" si="2"/>
        <v>0</v>
      </c>
      <c r="K18" s="15">
        <f t="shared" si="3"/>
        <v>0</v>
      </c>
    </row>
    <row r="19" spans="1:11" s="5" customFormat="1">
      <c r="A19" s="318">
        <v>4</v>
      </c>
      <c r="B19" s="312" t="str">
        <f>IFERROR(INDEX('PRESUP. DETALLADO'!$A:$H,MATCH('PLAN DE AVANCE'!$A19,'PRESUP. DETALLADO'!$A:$A,0),2),"")</f>
        <v>ESTRUCTURAS</v>
      </c>
      <c r="C19" s="319"/>
      <c r="D19" s="320"/>
      <c r="E19" s="321"/>
      <c r="F19" s="322"/>
      <c r="G19" s="323"/>
      <c r="H19" s="322"/>
      <c r="I19" s="323"/>
      <c r="J19" s="324"/>
      <c r="K19" s="15"/>
    </row>
    <row r="20" spans="1:11" s="5" customFormat="1">
      <c r="A20" s="318" t="s">
        <v>17</v>
      </c>
      <c r="B20" s="312" t="str">
        <f>IFERROR(INDEX('PRESUP. DETALLADO'!$A:$H,MATCH('PLAN DE AVANCE'!$A20,'PRESUP. DETALLADO'!$A:$A,0),2),"")</f>
        <v>Estructura Hormigón Armado</v>
      </c>
      <c r="C20" s="319"/>
      <c r="D20" s="320"/>
      <c r="E20" s="321"/>
      <c r="F20" s="322"/>
      <c r="G20" s="323"/>
      <c r="H20" s="322"/>
      <c r="I20" s="323"/>
      <c r="J20" s="324"/>
      <c r="K20" s="15"/>
    </row>
    <row r="21" spans="1:11" s="5" customFormat="1" ht="24">
      <c r="A21" s="314" t="s">
        <v>18</v>
      </c>
      <c r="B21" s="295" t="str">
        <f>IFERROR(INDEX('PRESUP. DETALLADO'!$A:$H,MATCH('PLAN DE AVANCE'!$A21,'PRESUP. DETALLADO'!$A:$A,0),2),"")</f>
        <v>a) Hormigón armado para pozos y cabezales</v>
      </c>
      <c r="C21" s="315">
        <f>IFERROR(INDEX('PRESUP. DETALLADO'!$A:$H,MATCH('PLAN DE AVANCE'!$A21,'PRESUP. DETALLADO'!$A:$A,0),6),"")</f>
        <v>0</v>
      </c>
      <c r="D21" s="316">
        <f>IFERROR(C21/$C$45,0)</f>
        <v>0</v>
      </c>
      <c r="E21" s="317"/>
      <c r="F21" s="296">
        <f t="shared" si="0"/>
        <v>0</v>
      </c>
      <c r="G21" s="317"/>
      <c r="H21" s="296">
        <f t="shared" si="1"/>
        <v>0</v>
      </c>
      <c r="I21" s="317"/>
      <c r="J21" s="296">
        <f t="shared" si="2"/>
        <v>0</v>
      </c>
      <c r="K21" s="15">
        <f t="shared" si="3"/>
        <v>0</v>
      </c>
    </row>
    <row r="22" spans="1:11" s="5" customFormat="1" ht="24">
      <c r="A22" s="314" t="s">
        <v>19</v>
      </c>
      <c r="B22" s="295" t="str">
        <f>IFERROR(INDEX('PRESUP. DETALLADO'!$A:$H,MATCH('PLAN DE AVANCE'!$A22,'PRESUP. DETALLADO'!$A:$A,0),2),"")</f>
        <v>b) Hormigón armado para columnas + insertos quimicos</v>
      </c>
      <c r="C22" s="315">
        <f>IFERROR(INDEX('PRESUP. DETALLADO'!$A:$H,MATCH('PLAN DE AVANCE'!$A22,'PRESUP. DETALLADO'!$A:$A,0),6),"")</f>
        <v>0</v>
      </c>
      <c r="D22" s="316">
        <f>IFERROR(C22/$C$45,0)</f>
        <v>0</v>
      </c>
      <c r="E22" s="317"/>
      <c r="F22" s="296">
        <f t="shared" si="0"/>
        <v>0</v>
      </c>
      <c r="G22" s="317"/>
      <c r="H22" s="296">
        <f t="shared" si="1"/>
        <v>0</v>
      </c>
      <c r="I22" s="317"/>
      <c r="J22" s="296">
        <f t="shared" si="2"/>
        <v>0</v>
      </c>
      <c r="K22" s="15">
        <f t="shared" si="3"/>
        <v>0</v>
      </c>
    </row>
    <row r="23" spans="1:11" s="5" customFormat="1" ht="24">
      <c r="A23" s="314" t="s">
        <v>20</v>
      </c>
      <c r="B23" s="295" t="str">
        <f>IFERROR(INDEX('PRESUP. DETALLADO'!$A:$H,MATCH('PLAN DE AVANCE'!$A23,'PRESUP. DETALLADO'!$A:$A,0),2),"")</f>
        <v>c) Hormigón armado para vigas + insertos quimicos</v>
      </c>
      <c r="C23" s="315">
        <f>IFERROR(INDEX('PRESUP. DETALLADO'!$A:$H,MATCH('PLAN DE AVANCE'!$A23,'PRESUP. DETALLADO'!$A:$A,0),6),"")</f>
        <v>0</v>
      </c>
      <c r="D23" s="316">
        <f>IFERROR(C23/$C$45,0)</f>
        <v>0</v>
      </c>
      <c r="E23" s="317"/>
      <c r="F23" s="296">
        <f t="shared" si="0"/>
        <v>0</v>
      </c>
      <c r="G23" s="317"/>
      <c r="H23" s="296">
        <f t="shared" si="1"/>
        <v>0</v>
      </c>
      <c r="I23" s="317"/>
      <c r="J23" s="296">
        <f t="shared" si="2"/>
        <v>0</v>
      </c>
      <c r="K23" s="15">
        <f t="shared" si="3"/>
        <v>0</v>
      </c>
    </row>
    <row r="24" spans="1:11" s="5" customFormat="1">
      <c r="A24" s="318">
        <v>5</v>
      </c>
      <c r="B24" s="312" t="str">
        <f>IFERROR(INDEX('PRESUP. DETALLADO'!$A:$H,MATCH('PLAN DE AVANCE'!$A24,'PRESUP. DETALLADO'!$A:$A,0),2),"")</f>
        <v>CUBIERTA DE TECHOS</v>
      </c>
      <c r="C24" s="319"/>
      <c r="D24" s="320"/>
      <c r="E24" s="321"/>
      <c r="F24" s="322"/>
      <c r="G24" s="323"/>
      <c r="H24" s="322"/>
      <c r="I24" s="323"/>
      <c r="J24" s="324"/>
      <c r="K24" s="15"/>
    </row>
    <row r="25" spans="1:11" s="5" customFormat="1" ht="36">
      <c r="A25" s="314" t="s">
        <v>24</v>
      </c>
      <c r="B25" s="295" t="str">
        <f>IFERROR(INDEX('PRESUP. DETALLADO'!$A:$H,MATCH('PLAN DE AVANCE'!$A25,'PRESUP. DETALLADO'!$A:$A,0),2),"")</f>
        <v xml:space="preserve">Cubierta de techo Nueva sobre Sala de Consejo y Educación a Distancia
</v>
      </c>
      <c r="C25" s="315">
        <f>IFERROR(INDEX('PRESUP. DETALLADO'!$A:$H,MATCH('PLAN DE AVANCE'!$A25,'PRESUP. DETALLADO'!$A:$A,0),6),"")</f>
        <v>0</v>
      </c>
      <c r="D25" s="316">
        <f>IFERROR(C25/$C$45,0)</f>
        <v>0</v>
      </c>
      <c r="E25" s="317"/>
      <c r="F25" s="296">
        <f t="shared" si="0"/>
        <v>0</v>
      </c>
      <c r="G25" s="317"/>
      <c r="H25" s="296">
        <f t="shared" si="1"/>
        <v>0</v>
      </c>
      <c r="I25" s="317"/>
      <c r="J25" s="296">
        <f t="shared" si="2"/>
        <v>0</v>
      </c>
      <c r="K25" s="15">
        <f t="shared" si="3"/>
        <v>0</v>
      </c>
    </row>
    <row r="26" spans="1:11" s="5" customFormat="1">
      <c r="A26" s="314" t="s">
        <v>319</v>
      </c>
      <c r="B26" s="295" t="str">
        <f>IFERROR(INDEX('PRESUP. DETALLADO'!$A:$H,MATCH('PLAN DE AVANCE'!$A26,'PRESUP. DETALLADO'!$A:$A,0),2),"")</f>
        <v>Babeta de chapa galvanizada</v>
      </c>
      <c r="C26" s="315">
        <f>IFERROR(INDEX('PRESUP. DETALLADO'!$A:$H,MATCH('PLAN DE AVANCE'!$A26,'PRESUP. DETALLADO'!$A:$A,0),6),"")</f>
        <v>0</v>
      </c>
      <c r="D26" s="316">
        <f>IFERROR(C26/$C$45,0)</f>
        <v>0</v>
      </c>
      <c r="E26" s="317"/>
      <c r="F26" s="296">
        <f t="shared" si="0"/>
        <v>0</v>
      </c>
      <c r="G26" s="317"/>
      <c r="H26" s="296">
        <f t="shared" si="1"/>
        <v>0</v>
      </c>
      <c r="I26" s="317"/>
      <c r="J26" s="296">
        <f t="shared" si="2"/>
        <v>0</v>
      </c>
      <c r="K26" s="15">
        <f t="shared" si="3"/>
        <v>0</v>
      </c>
    </row>
    <row r="27" spans="1:11" s="5" customFormat="1">
      <c r="A27" s="318">
        <v>6</v>
      </c>
      <c r="B27" s="312" t="str">
        <f>IFERROR(INDEX('PRESUP. DETALLADO'!$A:$H,MATCH('PLAN DE AVANCE'!$A27,'PRESUP. DETALLADO'!$A:$A,0),2),"")</f>
        <v>ALBAÑILERÍA</v>
      </c>
      <c r="C27" s="319"/>
      <c r="D27" s="320"/>
      <c r="E27" s="321"/>
      <c r="F27" s="322"/>
      <c r="G27" s="323"/>
      <c r="H27" s="322"/>
      <c r="I27" s="323"/>
      <c r="J27" s="324"/>
      <c r="K27" s="15"/>
    </row>
    <row r="28" spans="1:11" s="5" customFormat="1">
      <c r="A28" s="318" t="s">
        <v>25</v>
      </c>
      <c r="B28" s="312" t="str">
        <f>IFERROR(INDEX('PRESUP. DETALLADO'!$A:$H,MATCH('PLAN DE AVANCE'!$A28,'PRESUP. DETALLADO'!$A:$A,0),2),"")</f>
        <v>Mamposteria</v>
      </c>
      <c r="C28" s="319"/>
      <c r="D28" s="320"/>
      <c r="E28" s="321"/>
      <c r="F28" s="322"/>
      <c r="G28" s="323"/>
      <c r="H28" s="322"/>
      <c r="I28" s="323"/>
      <c r="J28" s="324"/>
      <c r="K28" s="15"/>
    </row>
    <row r="29" spans="1:11" s="5" customFormat="1">
      <c r="A29" s="314" t="s">
        <v>379</v>
      </c>
      <c r="B29" s="295" t="str">
        <f>IFERROR(INDEX('PRESUP. DETALLADO'!$A:$H,MATCH('PLAN DE AVANCE'!$A29,'PRESUP. DETALLADO'!$A:$A,0),2),"")</f>
        <v>a) Mamposteria para parapetos + revoque</v>
      </c>
      <c r="C29" s="315">
        <f>IFERROR(INDEX('PRESUP. DETALLADO'!$A:$H,MATCH('PLAN DE AVANCE'!$A29,'PRESUP. DETALLADO'!$A:$A,0),6),"")</f>
        <v>0</v>
      </c>
      <c r="D29" s="316">
        <f>IFERROR(C29/$C$45,0)</f>
        <v>0</v>
      </c>
      <c r="E29" s="317"/>
      <c r="F29" s="296">
        <f t="shared" si="0"/>
        <v>0</v>
      </c>
      <c r="G29" s="317"/>
      <c r="H29" s="296">
        <f t="shared" si="1"/>
        <v>0</v>
      </c>
      <c r="I29" s="317"/>
      <c r="J29" s="296">
        <f t="shared" si="2"/>
        <v>0</v>
      </c>
      <c r="K29" s="15">
        <f t="shared" ref="K29:K35" si="4">SUM(E29,G29,I29)</f>
        <v>0</v>
      </c>
    </row>
    <row r="30" spans="1:11" s="5" customFormat="1">
      <c r="A30" s="318" t="s">
        <v>363</v>
      </c>
      <c r="B30" s="312" t="str">
        <f>IFERROR(INDEX('PRESUP. DETALLADO'!$A:$H,MATCH('PLAN DE AVANCE'!$A30,'PRESUP. DETALLADO'!$A:$A,0),2),"")</f>
        <v>Contrapisos y carpetas</v>
      </c>
      <c r="C30" s="319"/>
      <c r="D30" s="320"/>
      <c r="E30" s="321"/>
      <c r="F30" s="322"/>
      <c r="G30" s="323"/>
      <c r="H30" s="322"/>
      <c r="I30" s="323"/>
      <c r="J30" s="324"/>
      <c r="K30" s="15"/>
    </row>
    <row r="31" spans="1:11" s="5" customFormat="1" ht="24">
      <c r="A31" s="314" t="s">
        <v>380</v>
      </c>
      <c r="B31" s="295" t="str">
        <f>IFERROR(INDEX('PRESUP. DETALLADO'!$A:$H,MATCH('PLAN DE AVANCE'!$A31,'PRESUP. DETALLADO'!$A:$A,0),2),"")</f>
        <v>a) Contrapiso de Nivelación hormigón de grava armado – terminación alisado</v>
      </c>
      <c r="C31" s="315">
        <f>IFERROR(INDEX('PRESUP. DETALLADO'!$A:$H,MATCH('PLAN DE AVANCE'!$A31,'PRESUP. DETALLADO'!$A:$A,0),6),"")</f>
        <v>0</v>
      </c>
      <c r="D31" s="316">
        <f>IFERROR(C31/$C$45,0)</f>
        <v>0</v>
      </c>
      <c r="E31" s="317"/>
      <c r="F31" s="296">
        <f t="shared" si="0"/>
        <v>0</v>
      </c>
      <c r="G31" s="317"/>
      <c r="H31" s="296">
        <f t="shared" si="1"/>
        <v>0</v>
      </c>
      <c r="I31" s="317"/>
      <c r="J31" s="296">
        <f t="shared" si="2"/>
        <v>0</v>
      </c>
      <c r="K31" s="15">
        <f t="shared" si="4"/>
        <v>0</v>
      </c>
    </row>
    <row r="32" spans="1:11" s="5" customFormat="1" ht="24">
      <c r="A32" s="314" t="s">
        <v>381</v>
      </c>
      <c r="B32" s="295" t="str">
        <f>IFERROR(INDEX('PRESUP. DETALLADO'!$A:$H,MATCH('PLAN DE AVANCE'!$A32,'PRESUP. DETALLADO'!$A:$A,0),2),"")</f>
        <v>b) Contrapiso de nivelación hormigon alivianado</v>
      </c>
      <c r="C32" s="315">
        <f>IFERROR(INDEX('PRESUP. DETALLADO'!$A:$H,MATCH('PLAN DE AVANCE'!$A32,'PRESUP. DETALLADO'!$A:$A,0),6),"")</f>
        <v>0</v>
      </c>
      <c r="D32" s="316">
        <f>IFERROR(C32/$C$45,0)</f>
        <v>0</v>
      </c>
      <c r="E32" s="317"/>
      <c r="F32" s="296">
        <f t="shared" si="0"/>
        <v>0</v>
      </c>
      <c r="G32" s="317"/>
      <c r="H32" s="296">
        <f t="shared" si="1"/>
        <v>0</v>
      </c>
      <c r="I32" s="317"/>
      <c r="J32" s="296">
        <f t="shared" si="2"/>
        <v>0</v>
      </c>
      <c r="K32" s="15">
        <f t="shared" si="4"/>
        <v>0</v>
      </c>
    </row>
    <row r="33" spans="1:11" s="5" customFormat="1">
      <c r="A33" s="314" t="s">
        <v>382</v>
      </c>
      <c r="B33" s="295" t="str">
        <f>IFERROR(INDEX('PRESUP. DETALLADO'!$A:$H,MATCH('PLAN DE AVANCE'!$A33,'PRESUP. DETALLADO'!$A:$A,0),2),"")</f>
        <v>c) Carpeta Cementicia</v>
      </c>
      <c r="C33" s="315">
        <f>IFERROR(INDEX('PRESUP. DETALLADO'!$A:$H,MATCH('PLAN DE AVANCE'!$A33,'PRESUP. DETALLADO'!$A:$A,0),6),"")</f>
        <v>0</v>
      </c>
      <c r="D33" s="316">
        <f>IFERROR(C33/$C$45,0)</f>
        <v>0</v>
      </c>
      <c r="E33" s="317"/>
      <c r="F33" s="296">
        <f t="shared" si="0"/>
        <v>0</v>
      </c>
      <c r="G33" s="317"/>
      <c r="H33" s="296">
        <f t="shared" si="1"/>
        <v>0</v>
      </c>
      <c r="I33" s="317"/>
      <c r="J33" s="296">
        <f t="shared" si="2"/>
        <v>0</v>
      </c>
      <c r="K33" s="15">
        <f t="shared" si="4"/>
        <v>0</v>
      </c>
    </row>
    <row r="34" spans="1:11" s="5" customFormat="1" ht="25.5">
      <c r="A34" s="318" t="s">
        <v>368</v>
      </c>
      <c r="B34" s="312" t="str">
        <f>IFERROR(INDEX('PRESUP. DETALLADO'!$A:$H,MATCH('PLAN DE AVANCE'!$A34,'PRESUP. DETALLADO'!$A:$A,0),2),"")</f>
        <v>Colocación de piso y zócalo, mosaico granítico</v>
      </c>
      <c r="C34" s="319"/>
      <c r="D34" s="320"/>
      <c r="E34" s="321"/>
      <c r="F34" s="322"/>
      <c r="G34" s="323"/>
      <c r="H34" s="322"/>
      <c r="I34" s="323"/>
      <c r="J34" s="324"/>
      <c r="K34" s="15"/>
    </row>
    <row r="35" spans="1:11" s="5" customFormat="1">
      <c r="A35" s="314" t="s">
        <v>383</v>
      </c>
      <c r="B35" s="295" t="str">
        <f>IFERROR(INDEX('PRESUP. DETALLADO'!$A:$H,MATCH('PLAN DE AVANCE'!$A35,'PRESUP. DETALLADO'!$A:$A,0),2),"")</f>
        <v>a) Piso de Granito compacto</v>
      </c>
      <c r="C35" s="315">
        <f>IFERROR(INDEX('PRESUP. DETALLADO'!$A:$H,MATCH('PLAN DE AVANCE'!$A35,'PRESUP. DETALLADO'!$A:$A,0),6),"")</f>
        <v>0</v>
      </c>
      <c r="D35" s="316">
        <f>IFERROR(C35/$C$45,0)</f>
        <v>0</v>
      </c>
      <c r="E35" s="317"/>
      <c r="F35" s="296">
        <f t="shared" si="0"/>
        <v>0</v>
      </c>
      <c r="G35" s="317"/>
      <c r="H35" s="296">
        <f t="shared" si="1"/>
        <v>0</v>
      </c>
      <c r="I35" s="317"/>
      <c r="J35" s="296">
        <f t="shared" si="2"/>
        <v>0</v>
      </c>
      <c r="K35" s="15">
        <f t="shared" si="4"/>
        <v>0</v>
      </c>
    </row>
    <row r="36" spans="1:11" s="5" customFormat="1">
      <c r="A36" s="318" t="s">
        <v>371</v>
      </c>
      <c r="B36" s="294" t="str">
        <f>IFERROR(INDEX('PRESUP. DETALLADO'!$A:$H,MATCH('PLAN DE AVANCE'!$A36,'PRESUP. DETALLADO'!$A:$A,0),2),"")</f>
        <v>Revoque grueso y fino en Columnas interiores P.Alta</v>
      </c>
      <c r="C36" s="319"/>
      <c r="D36" s="320"/>
      <c r="E36" s="321"/>
      <c r="F36" s="322"/>
      <c r="G36" s="323"/>
      <c r="H36" s="322"/>
      <c r="I36" s="323"/>
      <c r="J36" s="324"/>
      <c r="K36" s="15"/>
    </row>
    <row r="37" spans="1:11" s="5" customFormat="1" ht="24">
      <c r="A37" s="314" t="s">
        <v>384</v>
      </c>
      <c r="B37" s="295" t="str">
        <f>IFERROR(INDEX('PRESUP. DETALLADO'!$A:$H,MATCH('PLAN DE AVANCE'!$A37,'PRESUP. DETALLADO'!$A:$A,0),2),"")</f>
        <v>a) Revoque Grueso y Fino interior en Columnas de P. Alta</v>
      </c>
      <c r="C37" s="315">
        <f>IFERROR(INDEX('PRESUP. DETALLADO'!$A:$H,MATCH('PLAN DE AVANCE'!$A37,'PRESUP. DETALLADO'!$A:$A,0),6),"")</f>
        <v>0</v>
      </c>
      <c r="D37" s="316">
        <f>IFERROR(C37/$C$45,0)</f>
        <v>0</v>
      </c>
      <c r="E37" s="317"/>
      <c r="F37" s="296">
        <f t="shared" si="0"/>
        <v>0</v>
      </c>
      <c r="G37" s="317"/>
      <c r="H37" s="296">
        <f t="shared" si="1"/>
        <v>0</v>
      </c>
      <c r="I37" s="317"/>
      <c r="J37" s="296">
        <f t="shared" si="2"/>
        <v>0</v>
      </c>
      <c r="K37" s="15">
        <f t="shared" si="3"/>
        <v>0</v>
      </c>
    </row>
    <row r="38" spans="1:11" s="5" customFormat="1">
      <c r="A38" s="318">
        <v>7</v>
      </c>
      <c r="B38" s="312" t="str">
        <f>IFERROR(INDEX('PRESUP. DETALLADO'!$A:$H,MATCH('PLAN DE AVANCE'!$A38,'PRESUP. DETALLADO'!$A:$A,0),2),"")</f>
        <v>VARIOS</v>
      </c>
      <c r="C38" s="319"/>
      <c r="D38" s="320"/>
      <c r="E38" s="321"/>
      <c r="F38" s="322"/>
      <c r="G38" s="323"/>
      <c r="H38" s="322"/>
      <c r="I38" s="323"/>
      <c r="J38" s="324"/>
      <c r="K38" s="15"/>
    </row>
    <row r="39" spans="1:11" s="5" customFormat="1" ht="24">
      <c r="A39" s="314" t="s">
        <v>27</v>
      </c>
      <c r="B39" s="295" t="str">
        <f>IFERROR(INDEX('PRESUP. DETALLADO'!$A:$H,MATCH('PLAN DE AVANCE'!$A39,'PRESUP. DETALLADO'!$A:$A,0),2),"")</f>
        <v>Remoción y traslado de puntales metálicos provisorios</v>
      </c>
      <c r="C39" s="315">
        <f>IFERROR(INDEX('PRESUP. DETALLADO'!$A:$H,MATCH('PLAN DE AVANCE'!$A39,'PRESUP. DETALLADO'!$A:$A,0),6),"")</f>
        <v>0</v>
      </c>
      <c r="D39" s="316">
        <f>IFERROR(C39/$C$45,0)</f>
        <v>0</v>
      </c>
      <c r="E39" s="317"/>
      <c r="F39" s="296">
        <f t="shared" si="0"/>
        <v>0</v>
      </c>
      <c r="G39" s="317"/>
      <c r="H39" s="296">
        <f t="shared" si="1"/>
        <v>0</v>
      </c>
      <c r="I39" s="317"/>
      <c r="J39" s="296">
        <f t="shared" si="2"/>
        <v>0</v>
      </c>
      <c r="K39" s="15">
        <f t="shared" ref="K39:K44" si="5">SUM(E39,G39,I39)</f>
        <v>0</v>
      </c>
    </row>
    <row r="40" spans="1:11" s="5" customFormat="1" ht="24">
      <c r="A40" s="314" t="s">
        <v>42</v>
      </c>
      <c r="B40" s="295" t="str">
        <f>IFERROR(INDEX('PRESUP. DETALLADO'!$A:$H,MATCH('PLAN DE AVANCE'!$A40,'PRESUP. DETALLADO'!$A:$A,0),2),"")</f>
        <v>Limpieza de Cielorraso y tabiques existente de hormigón visto</v>
      </c>
      <c r="C40" s="315">
        <f>IFERROR(INDEX('PRESUP. DETALLADO'!$A:$H,MATCH('PLAN DE AVANCE'!$A40,'PRESUP. DETALLADO'!$A:$A,0),6),"")</f>
        <v>0</v>
      </c>
      <c r="D40" s="316">
        <f>IFERROR(C40/$C$45,0)</f>
        <v>0</v>
      </c>
      <c r="E40" s="317"/>
      <c r="F40" s="296">
        <f t="shared" si="0"/>
        <v>0</v>
      </c>
      <c r="G40" s="317"/>
      <c r="H40" s="296">
        <f t="shared" si="1"/>
        <v>0</v>
      </c>
      <c r="I40" s="317"/>
      <c r="J40" s="296">
        <f t="shared" si="2"/>
        <v>0</v>
      </c>
      <c r="K40" s="15">
        <f t="shared" si="5"/>
        <v>0</v>
      </c>
    </row>
    <row r="41" spans="1:11" s="5" customFormat="1">
      <c r="A41" s="318" t="s">
        <v>43</v>
      </c>
      <c r="B41" s="312" t="str">
        <f>IFERROR(INDEX('PRESUP. DETALLADO'!$A:$H,MATCH('PLAN DE AVANCE'!$A41,'PRESUP. DETALLADO'!$A:$A,0),2),"")</f>
        <v>Pintura</v>
      </c>
      <c r="C41" s="319"/>
      <c r="D41" s="320"/>
      <c r="E41" s="321"/>
      <c r="F41" s="322"/>
      <c r="G41" s="323"/>
      <c r="H41" s="322"/>
      <c r="I41" s="323"/>
      <c r="J41" s="324"/>
      <c r="K41" s="15"/>
    </row>
    <row r="42" spans="1:11" s="5" customFormat="1" ht="24">
      <c r="A42" s="314" t="s">
        <v>385</v>
      </c>
      <c r="B42" s="295" t="str">
        <f>IFERROR(INDEX('PRESUP. DETALLADO'!$A:$H,MATCH('PLAN DE AVANCE'!$A42,'PRESUP. DETALLADO'!$A:$A,0),2),"")</f>
        <v>a) Al latex para muros interiores en Planta Alta</v>
      </c>
      <c r="C42" s="315">
        <f>IFERROR(INDEX('PRESUP. DETALLADO'!$A:$H,MATCH('PLAN DE AVANCE'!$A42,'PRESUP. DETALLADO'!$A:$A,0),6),"")</f>
        <v>0</v>
      </c>
      <c r="D42" s="316">
        <f>IFERROR(C42/$C$45,0)</f>
        <v>0</v>
      </c>
      <c r="E42" s="317"/>
      <c r="F42" s="296">
        <f t="shared" si="0"/>
        <v>0</v>
      </c>
      <c r="G42" s="317"/>
      <c r="H42" s="296">
        <f t="shared" si="1"/>
        <v>0</v>
      </c>
      <c r="I42" s="317"/>
      <c r="J42" s="296">
        <f t="shared" si="2"/>
        <v>0</v>
      </c>
      <c r="K42" s="15">
        <f t="shared" si="5"/>
        <v>0</v>
      </c>
    </row>
    <row r="43" spans="1:11" s="5" customFormat="1">
      <c r="A43" s="318">
        <v>8</v>
      </c>
      <c r="B43" s="312" t="str">
        <f>IFERROR(INDEX('PRESUP. DETALLADO'!$A:$H,MATCH('PLAN DE AVANCE'!$A43,'PRESUP. DETALLADO'!$A:$A,0),2),"")</f>
        <v>LIMPIEZA DE OBRA</v>
      </c>
      <c r="C43" s="319"/>
      <c r="D43" s="320"/>
      <c r="E43" s="321"/>
      <c r="F43" s="322"/>
      <c r="G43" s="323"/>
      <c r="H43" s="322"/>
      <c r="I43" s="323"/>
      <c r="J43" s="324"/>
      <c r="K43" s="15"/>
    </row>
    <row r="44" spans="1:11" s="5" customFormat="1">
      <c r="A44" s="314" t="s">
        <v>28</v>
      </c>
      <c r="B44" s="295" t="str">
        <f>IFERROR(INDEX('PRESUP. DETALLADO'!$A:$H,MATCH('PLAN DE AVANCE'!$A44,'PRESUP. DETALLADO'!$A:$A,0),2),"")</f>
        <v>Limpieza de obra</v>
      </c>
      <c r="C44" s="315">
        <f>IFERROR(INDEX('PRESUP. DETALLADO'!$A:$H,MATCH('PLAN DE AVANCE'!$A44,'PRESUP. DETALLADO'!$A:$A,0),6),"")</f>
        <v>0</v>
      </c>
      <c r="D44" s="316">
        <f>IFERROR(C44/$C$45,0)</f>
        <v>0</v>
      </c>
      <c r="E44" s="317"/>
      <c r="F44" s="296">
        <f t="shared" si="0"/>
        <v>0</v>
      </c>
      <c r="G44" s="317"/>
      <c r="H44" s="296">
        <f t="shared" si="1"/>
        <v>0</v>
      </c>
      <c r="I44" s="317"/>
      <c r="J44" s="296">
        <f t="shared" si="2"/>
        <v>0</v>
      </c>
      <c r="K44" s="15">
        <f t="shared" si="5"/>
        <v>0</v>
      </c>
    </row>
    <row r="45" spans="1:11" s="5" customFormat="1">
      <c r="A45" s="164" t="s">
        <v>314</v>
      </c>
      <c r="B45" s="165"/>
      <c r="C45" s="11">
        <f>SUM(C9:C44)</f>
        <v>0</v>
      </c>
      <c r="D45" s="12">
        <f>SUM(D9:D44)</f>
        <v>0</v>
      </c>
      <c r="E45" s="13" t="str">
        <f>IFERROR(F45/$C$45,"")</f>
        <v/>
      </c>
      <c r="F45" s="14">
        <f>SUM(F8:F44)</f>
        <v>0</v>
      </c>
      <c r="G45" s="13" t="str">
        <f>IFERROR(H45/$C$45,"")</f>
        <v/>
      </c>
      <c r="H45" s="14">
        <f>SUM(H8:H44)</f>
        <v>0</v>
      </c>
      <c r="I45" s="13" t="str">
        <f>IFERROR(J45/$C$45,"")</f>
        <v/>
      </c>
      <c r="J45" s="14">
        <f>SUM(J8:J44)</f>
        <v>0</v>
      </c>
    </row>
    <row r="46" spans="1:11" s="5" customFormat="1">
      <c r="A46" s="166" t="s">
        <v>320</v>
      </c>
      <c r="B46" s="167"/>
      <c r="C46" s="167"/>
      <c r="D46" s="168"/>
      <c r="E46" s="13" t="str">
        <f>IFERROR(F46/$C$45,"")</f>
        <v/>
      </c>
      <c r="F46" s="14">
        <f>F45</f>
        <v>0</v>
      </c>
      <c r="G46" s="13" t="str">
        <f>IFERROR(H46/$C$45,"")</f>
        <v/>
      </c>
      <c r="H46" s="14">
        <f>F46+H45</f>
        <v>0</v>
      </c>
      <c r="I46" s="13" t="str">
        <f>IFERROR(J46/$C$45,"")</f>
        <v/>
      </c>
      <c r="J46" s="14">
        <f>H46+J45</f>
        <v>0</v>
      </c>
    </row>
    <row r="47" spans="1:11">
      <c r="E47" s="8"/>
      <c r="F47" s="6"/>
      <c r="G47" s="8"/>
      <c r="H47" s="6"/>
      <c r="I47" s="8"/>
      <c r="J47" s="6"/>
    </row>
    <row r="48" spans="1:11">
      <c r="E48" s="8"/>
      <c r="F48" s="6"/>
      <c r="G48" s="8"/>
      <c r="H48" s="6"/>
      <c r="I48" s="8"/>
      <c r="J48" s="6"/>
    </row>
  </sheetData>
  <sheetProtection password="DEC4" sheet="1" objects="1" scenarios="1" formatCells="0" formatColumns="0" formatRows="0" insertColumns="0" insertRows="0"/>
  <protectedRanges>
    <protectedRange sqref="G8:G44 I8:I44 E8:E44 A3:D5" name="Rango1"/>
  </protectedRanges>
  <mergeCells count="13">
    <mergeCell ref="A3:D3"/>
    <mergeCell ref="A4:D4"/>
    <mergeCell ref="A5:D5"/>
    <mergeCell ref="E6:F6"/>
    <mergeCell ref="G6:H6"/>
    <mergeCell ref="E3:J5"/>
    <mergeCell ref="A45:B45"/>
    <mergeCell ref="A46:D46"/>
    <mergeCell ref="A6:A7"/>
    <mergeCell ref="B6:B7"/>
    <mergeCell ref="C6:C7"/>
    <mergeCell ref="D6:D7"/>
    <mergeCell ref="I6:J6"/>
  </mergeCells>
  <conditionalFormatting sqref="E9:J44">
    <cfRule type="cellIs" dxfId="6" priority="3" operator="greaterThan">
      <formula>0</formula>
    </cfRule>
  </conditionalFormatting>
  <conditionalFormatting sqref="K17:K44">
    <cfRule type="cellIs" dxfId="5" priority="2" operator="greaterThan">
      <formula>1</formula>
    </cfRule>
  </conditionalFormatting>
  <conditionalFormatting sqref="K9:K44">
    <cfRule type="cellIs" dxfId="4" priority="1" operator="greaterThan">
      <formula>1</formula>
    </cfRule>
  </conditionalFormatting>
  <dataValidations count="1">
    <dataValidation type="list" allowBlank="1" showInputMessage="1" showErrorMessage="1" sqref="A8:A44">
      <formula1>COMPUTO!$A$7:$A43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2:G12"/>
  <sheetViews>
    <sheetView workbookViewId="0">
      <selection activeCell="G10" sqref="G10"/>
    </sheetView>
  </sheetViews>
  <sheetFormatPr baseColWidth="10" defaultColWidth="11" defaultRowHeight="15"/>
  <cols>
    <col min="1" max="1" width="21.28515625" customWidth="1"/>
    <col min="2" max="2" width="28.42578125" customWidth="1"/>
    <col min="4" max="4" width="14.28515625" customWidth="1"/>
    <col min="5" max="5" width="15.85546875" customWidth="1"/>
    <col min="6" max="6" width="6" customWidth="1"/>
    <col min="7" max="7" width="19.7109375" bestFit="1" customWidth="1"/>
  </cols>
  <sheetData>
    <row r="2" spans="1:7" ht="15.75">
      <c r="A2" s="329" t="s">
        <v>34</v>
      </c>
      <c r="B2" s="329"/>
      <c r="C2" s="329"/>
      <c r="D2" s="329"/>
      <c r="E2" s="329"/>
      <c r="F2" s="329"/>
      <c r="G2" s="329"/>
    </row>
    <row r="3" spans="1:7" ht="15.75">
      <c r="A3" s="329" t="s">
        <v>389</v>
      </c>
      <c r="B3" s="329"/>
      <c r="C3" s="329"/>
      <c r="D3" s="329"/>
      <c r="E3" s="329" t="s">
        <v>390</v>
      </c>
      <c r="F3" s="329"/>
      <c r="G3" s="329"/>
    </row>
    <row r="4" spans="1:7" ht="15.75">
      <c r="A4" s="329" t="s">
        <v>391</v>
      </c>
      <c r="B4" s="329"/>
      <c r="C4" s="329"/>
      <c r="D4" s="329"/>
      <c r="E4" s="329"/>
      <c r="F4" s="329"/>
      <c r="G4" s="329"/>
    </row>
    <row r="8" spans="1:7">
      <c r="F8" s="327" t="s">
        <v>392</v>
      </c>
      <c r="G8" s="328" t="s">
        <v>393</v>
      </c>
    </row>
    <row r="9" spans="1:7">
      <c r="F9" s="325">
        <v>0</v>
      </c>
      <c r="G9" s="326">
        <v>0</v>
      </c>
    </row>
    <row r="10" spans="1:7">
      <c r="F10" s="325">
        <v>1</v>
      </c>
      <c r="G10" s="326">
        <f>'PLAN DE AVANCE'!F46</f>
        <v>0</v>
      </c>
    </row>
    <row r="11" spans="1:7">
      <c r="F11" s="325">
        <v>2</v>
      </c>
      <c r="G11" s="326">
        <f>'PLAN DE AVANCE'!H46</f>
        <v>0</v>
      </c>
    </row>
    <row r="12" spans="1:7">
      <c r="F12" s="325">
        <v>3</v>
      </c>
      <c r="G12" s="326">
        <f>'PLAN DE AVANCE'!J46</f>
        <v>0</v>
      </c>
    </row>
  </sheetData>
  <sheetProtection password="DEC4" sheet="1" objects="1" scenarios="1" formatCells="0" formatColumns="0" formatRows="0" insertColumns="0" insertRows="0"/>
  <protectedRanges>
    <protectedRange sqref="A2:G4" name="Rango1"/>
  </protectedRanges>
  <mergeCells count="4">
    <mergeCell ref="A2:G2"/>
    <mergeCell ref="A3:D3"/>
    <mergeCell ref="A4:G4"/>
    <mergeCell ref="E3:G3"/>
  </mergeCells>
  <pageMargins left="0.70866141732283505" right="0.70866141732283505" top="0.74803149606299202" bottom="0.74803149606299202" header="0.31496062992126" footer="0.31496062992126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F16" sqref="F16"/>
    </sheetView>
  </sheetViews>
  <sheetFormatPr baseColWidth="10" defaultColWidth="11" defaultRowHeight="15"/>
  <cols>
    <col min="1" max="1" width="5" customWidth="1"/>
    <col min="2" max="2" width="8.42578125" customWidth="1"/>
    <col min="3" max="3" width="12.7109375" customWidth="1"/>
    <col min="4" max="4" width="12.28515625" customWidth="1"/>
  </cols>
  <sheetData>
    <row r="1" spans="1:4">
      <c r="A1" s="1" t="s">
        <v>321</v>
      </c>
      <c r="B1" s="1" t="s">
        <v>322</v>
      </c>
    </row>
    <row r="2" spans="1:4">
      <c r="A2" s="1">
        <v>0</v>
      </c>
      <c r="B2" s="2">
        <v>0</v>
      </c>
    </row>
    <row r="3" spans="1:4">
      <c r="A3" s="1">
        <v>1</v>
      </c>
      <c r="B3" s="3" t="str">
        <f>'PLAN DE AVANCE'!E$46</f>
        <v/>
      </c>
    </row>
    <row r="4" spans="1:4">
      <c r="A4" s="1">
        <v>2</v>
      </c>
      <c r="B4" s="3" t="str">
        <f>'PLAN DE AVANCE'!G$46</f>
        <v/>
      </c>
    </row>
    <row r="5" spans="1:4">
      <c r="A5" s="1">
        <v>3</v>
      </c>
      <c r="B5" s="3" t="str">
        <f>'PLAN DE AVANCE'!I$46</f>
        <v/>
      </c>
    </row>
    <row r="6" spans="1:4">
      <c r="A6" s="1">
        <v>4</v>
      </c>
      <c r="B6" s="3" t="e">
        <f>'PLAN DE AVANCE'!#REF!</f>
        <v>#REF!</v>
      </c>
    </row>
    <row r="7" spans="1:4">
      <c r="A7" s="1">
        <v>5</v>
      </c>
      <c r="B7" s="3" t="e">
        <f>'PLAN DE AVANCE'!#REF!</f>
        <v>#REF!</v>
      </c>
    </row>
    <row r="8" spans="1:4">
      <c r="A8" s="1">
        <v>6</v>
      </c>
      <c r="B8" s="3" t="e">
        <f>'PLAN DE AVANCE'!#REF!</f>
        <v>#REF!</v>
      </c>
    </row>
    <row r="9" spans="1:4">
      <c r="A9" s="1">
        <v>7</v>
      </c>
      <c r="B9" s="3" t="e">
        <f>'PLAN DE AVANCE'!#REF!</f>
        <v>#REF!</v>
      </c>
    </row>
    <row r="10" spans="1:4">
      <c r="A10" s="1">
        <v>8</v>
      </c>
      <c r="B10" s="3" t="e">
        <f>'PLAN DE AVANCE'!#REF!</f>
        <v>#REF!</v>
      </c>
    </row>
    <row r="13" spans="1:4">
      <c r="D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D43"/>
  <sheetViews>
    <sheetView topLeftCell="A16" workbookViewId="0">
      <selection activeCell="H28" sqref="H28:J38"/>
    </sheetView>
  </sheetViews>
  <sheetFormatPr baseColWidth="10" defaultColWidth="11" defaultRowHeight="15"/>
  <cols>
    <col min="1" max="1" width="12.7109375" style="96" customWidth="1"/>
    <col min="2" max="2" width="63.140625" customWidth="1"/>
    <col min="3" max="3" width="4.140625" style="1" customWidth="1"/>
    <col min="4" max="4" width="8.42578125" customWidth="1"/>
    <col min="6" max="9" width="10.42578125" customWidth="1"/>
  </cols>
  <sheetData>
    <row r="1" spans="1:4">
      <c r="A1" s="97" t="s">
        <v>34</v>
      </c>
      <c r="B1" s="98"/>
    </row>
    <row r="2" spans="1:4">
      <c r="A2" s="97" t="s">
        <v>35</v>
      </c>
      <c r="B2" s="98" t="s">
        <v>36</v>
      </c>
    </row>
    <row r="3" spans="1:4">
      <c r="A3" s="97" t="s">
        <v>37</v>
      </c>
      <c r="B3" s="98"/>
    </row>
    <row r="4" spans="1:4">
      <c r="A4" s="97" t="s">
        <v>38</v>
      </c>
      <c r="B4" s="98"/>
    </row>
    <row r="6" spans="1:4">
      <c r="A6" s="99" t="s">
        <v>1</v>
      </c>
      <c r="B6" s="100" t="s">
        <v>2</v>
      </c>
      <c r="C6" s="100" t="s">
        <v>3</v>
      </c>
      <c r="D6" s="100" t="s">
        <v>4</v>
      </c>
    </row>
    <row r="7" spans="1:4">
      <c r="A7" s="101">
        <v>1</v>
      </c>
      <c r="B7" s="102" t="s">
        <v>7</v>
      </c>
      <c r="C7" s="103"/>
      <c r="D7" s="104"/>
    </row>
    <row r="8" spans="1:4">
      <c r="A8" s="105" t="s">
        <v>8</v>
      </c>
      <c r="B8" s="106" t="s">
        <v>9</v>
      </c>
      <c r="C8" s="107" t="s">
        <v>10</v>
      </c>
      <c r="D8" s="108">
        <v>1</v>
      </c>
    </row>
    <row r="9" spans="1:4">
      <c r="A9" s="105" t="s">
        <v>11</v>
      </c>
      <c r="B9" s="106" t="s">
        <v>12</v>
      </c>
      <c r="C9" s="107" t="s">
        <v>10</v>
      </c>
      <c r="D9" s="108">
        <v>1</v>
      </c>
    </row>
    <row r="10" spans="1:4">
      <c r="A10" s="101">
        <v>2</v>
      </c>
      <c r="B10" s="102" t="s">
        <v>342</v>
      </c>
      <c r="C10" s="103"/>
      <c r="D10" s="104"/>
    </row>
    <row r="11" spans="1:4">
      <c r="A11" s="105" t="s">
        <v>39</v>
      </c>
      <c r="B11" s="106" t="s">
        <v>343</v>
      </c>
      <c r="C11" s="107" t="s">
        <v>21</v>
      </c>
      <c r="D11" s="108">
        <v>13.5</v>
      </c>
    </row>
    <row r="12" spans="1:4">
      <c r="A12" s="105" t="s">
        <v>40</v>
      </c>
      <c r="B12" s="106" t="s">
        <v>345</v>
      </c>
      <c r="C12" s="107" t="s">
        <v>21</v>
      </c>
      <c r="D12" s="108">
        <v>118</v>
      </c>
    </row>
    <row r="13" spans="1:4">
      <c r="A13" s="105" t="s">
        <v>41</v>
      </c>
      <c r="B13" s="106" t="s">
        <v>346</v>
      </c>
      <c r="C13" s="107" t="s">
        <v>10</v>
      </c>
      <c r="D13" s="108">
        <v>1</v>
      </c>
    </row>
    <row r="14" spans="1:4">
      <c r="A14" s="101">
        <v>3</v>
      </c>
      <c r="B14" s="102" t="s">
        <v>347</v>
      </c>
      <c r="C14" s="103"/>
      <c r="D14" s="104"/>
    </row>
    <row r="15" spans="1:4">
      <c r="A15" s="101" t="s">
        <v>13</v>
      </c>
      <c r="B15" s="102" t="s">
        <v>348</v>
      </c>
      <c r="C15" s="103"/>
      <c r="D15" s="104"/>
    </row>
    <row r="16" spans="1:4">
      <c r="A16" s="105" t="s">
        <v>14</v>
      </c>
      <c r="B16" s="106" t="s">
        <v>378</v>
      </c>
      <c r="C16" s="107" t="s">
        <v>30</v>
      </c>
      <c r="D16" s="108">
        <v>4</v>
      </c>
    </row>
    <row r="17" spans="1:4">
      <c r="A17" s="105" t="s">
        <v>16</v>
      </c>
      <c r="B17" s="106" t="s">
        <v>351</v>
      </c>
      <c r="C17" s="107" t="s">
        <v>15</v>
      </c>
      <c r="D17" s="108">
        <v>1.5360000000000003</v>
      </c>
    </row>
    <row r="18" spans="1:4">
      <c r="A18" s="101">
        <v>4</v>
      </c>
      <c r="B18" s="102" t="s">
        <v>353</v>
      </c>
      <c r="C18" s="103"/>
      <c r="D18" s="104"/>
    </row>
    <row r="19" spans="1:4">
      <c r="A19" s="101" t="s">
        <v>17</v>
      </c>
      <c r="B19" s="102" t="s">
        <v>354</v>
      </c>
      <c r="C19" s="103"/>
      <c r="D19" s="104"/>
    </row>
    <row r="20" spans="1:4">
      <c r="A20" s="105" t="s">
        <v>18</v>
      </c>
      <c r="B20" s="106" t="s">
        <v>355</v>
      </c>
      <c r="C20" s="107" t="s">
        <v>15</v>
      </c>
      <c r="D20" s="108">
        <v>13.256</v>
      </c>
    </row>
    <row r="21" spans="1:4">
      <c r="A21" s="105" t="s">
        <v>19</v>
      </c>
      <c r="B21" s="106" t="s">
        <v>356</v>
      </c>
      <c r="C21" s="107" t="s">
        <v>15</v>
      </c>
      <c r="D21" s="108">
        <v>2.7600000000000002</v>
      </c>
    </row>
    <row r="22" spans="1:4">
      <c r="A22" s="105" t="s">
        <v>20</v>
      </c>
      <c r="B22" s="106" t="s">
        <v>357</v>
      </c>
      <c r="C22" s="107" t="s">
        <v>15</v>
      </c>
      <c r="D22" s="108">
        <v>4.5105000000000004</v>
      </c>
    </row>
    <row r="23" spans="1:4">
      <c r="A23" s="101">
        <v>5</v>
      </c>
      <c r="B23" s="102" t="s">
        <v>26</v>
      </c>
      <c r="C23" s="103"/>
      <c r="D23" s="104"/>
    </row>
    <row r="24" spans="1:4">
      <c r="A24" s="105" t="s">
        <v>24</v>
      </c>
      <c r="B24" s="106" t="s">
        <v>358</v>
      </c>
      <c r="C24" s="107" t="s">
        <v>21</v>
      </c>
      <c r="D24" s="108">
        <v>118</v>
      </c>
    </row>
    <row r="25" spans="1:4">
      <c r="A25" s="105" t="s">
        <v>319</v>
      </c>
      <c r="B25" s="106" t="s">
        <v>359</v>
      </c>
      <c r="C25" s="107" t="s">
        <v>29</v>
      </c>
      <c r="D25" s="108">
        <v>23</v>
      </c>
    </row>
    <row r="26" spans="1:4">
      <c r="A26" s="101">
        <v>6</v>
      </c>
      <c r="B26" s="102" t="s">
        <v>23</v>
      </c>
      <c r="C26" s="103"/>
      <c r="D26" s="104"/>
    </row>
    <row r="27" spans="1:4">
      <c r="A27" s="101" t="s">
        <v>25</v>
      </c>
      <c r="B27" s="102" t="s">
        <v>361</v>
      </c>
      <c r="C27" s="103"/>
      <c r="D27" s="104"/>
    </row>
    <row r="28" spans="1:4">
      <c r="A28" s="105" t="s">
        <v>379</v>
      </c>
      <c r="B28" s="106" t="s">
        <v>362</v>
      </c>
      <c r="C28" s="107" t="s">
        <v>21</v>
      </c>
      <c r="D28" s="108">
        <v>1.8</v>
      </c>
    </row>
    <row r="29" spans="1:4">
      <c r="A29" s="101" t="s">
        <v>363</v>
      </c>
      <c r="B29" s="102" t="s">
        <v>364</v>
      </c>
      <c r="C29" s="103"/>
      <c r="D29" s="104"/>
    </row>
    <row r="30" spans="1:4">
      <c r="A30" s="105" t="s">
        <v>380</v>
      </c>
      <c r="B30" s="106" t="s">
        <v>365</v>
      </c>
      <c r="C30" s="107" t="s">
        <v>21</v>
      </c>
      <c r="D30" s="108">
        <v>10</v>
      </c>
    </row>
    <row r="31" spans="1:4">
      <c r="A31" s="105" t="s">
        <v>381</v>
      </c>
      <c r="B31" s="106" t="s">
        <v>366</v>
      </c>
      <c r="C31" s="107" t="s">
        <v>21</v>
      </c>
      <c r="D31" s="108">
        <v>8</v>
      </c>
    </row>
    <row r="32" spans="1:4">
      <c r="A32" s="105" t="s">
        <v>382</v>
      </c>
      <c r="B32" s="106" t="s">
        <v>367</v>
      </c>
      <c r="C32" s="107" t="s">
        <v>21</v>
      </c>
      <c r="D32" s="108">
        <v>8</v>
      </c>
    </row>
    <row r="33" spans="1:4">
      <c r="A33" s="101" t="s">
        <v>368</v>
      </c>
      <c r="B33" s="102" t="s">
        <v>369</v>
      </c>
      <c r="C33" s="103"/>
      <c r="D33" s="104"/>
    </row>
    <row r="34" spans="1:4">
      <c r="A34" s="105" t="s">
        <v>383</v>
      </c>
      <c r="B34" s="106" t="s">
        <v>370</v>
      </c>
      <c r="C34" s="107" t="s">
        <v>21</v>
      </c>
      <c r="D34" s="108">
        <v>8</v>
      </c>
    </row>
    <row r="35" spans="1:4">
      <c r="A35" s="101" t="s">
        <v>371</v>
      </c>
      <c r="B35" s="102" t="s">
        <v>372</v>
      </c>
      <c r="C35" s="103"/>
      <c r="D35" s="104"/>
    </row>
    <row r="36" spans="1:4">
      <c r="A36" s="105" t="s">
        <v>384</v>
      </c>
      <c r="B36" s="106" t="s">
        <v>373</v>
      </c>
      <c r="C36" s="107" t="s">
        <v>21</v>
      </c>
      <c r="D36" s="108">
        <v>14.4</v>
      </c>
    </row>
    <row r="37" spans="1:4">
      <c r="A37" s="101">
        <v>7</v>
      </c>
      <c r="B37" s="102" t="s">
        <v>31</v>
      </c>
      <c r="C37" s="103"/>
      <c r="D37" s="104"/>
    </row>
    <row r="38" spans="1:4">
      <c r="A38" s="105" t="s">
        <v>27</v>
      </c>
      <c r="B38" s="106" t="s">
        <v>374</v>
      </c>
      <c r="C38" s="107" t="s">
        <v>10</v>
      </c>
      <c r="D38" s="108">
        <v>1</v>
      </c>
    </row>
    <row r="39" spans="1:4">
      <c r="A39" s="105" t="s">
        <v>42</v>
      </c>
      <c r="B39" s="106" t="s">
        <v>375</v>
      </c>
      <c r="C39" s="107" t="s">
        <v>10</v>
      </c>
      <c r="D39" s="108">
        <v>1</v>
      </c>
    </row>
    <row r="40" spans="1:4">
      <c r="A40" s="101" t="s">
        <v>43</v>
      </c>
      <c r="B40" s="102" t="s">
        <v>253</v>
      </c>
      <c r="C40" s="103"/>
      <c r="D40" s="104"/>
    </row>
    <row r="41" spans="1:4">
      <c r="A41" s="105" t="s">
        <v>385</v>
      </c>
      <c r="B41" s="106" t="s">
        <v>376</v>
      </c>
      <c r="C41" s="107" t="s">
        <v>21</v>
      </c>
      <c r="D41" s="108">
        <v>30</v>
      </c>
    </row>
    <row r="42" spans="1:4">
      <c r="A42" s="101">
        <v>8</v>
      </c>
      <c r="B42" s="102" t="s">
        <v>32</v>
      </c>
      <c r="C42" s="103"/>
      <c r="D42" s="104"/>
    </row>
    <row r="43" spans="1:4">
      <c r="A43" s="105" t="s">
        <v>28</v>
      </c>
      <c r="B43" s="106" t="s">
        <v>33</v>
      </c>
      <c r="C43" s="107" t="s">
        <v>10</v>
      </c>
      <c r="D43" s="108">
        <v>1</v>
      </c>
    </row>
  </sheetData>
  <sheetProtection password="DEC4" sheet="1" objects="1" scenarios="1" formatCells="0" formatColumns="0" formatRows="0"/>
  <protectedRanges>
    <protectedRange sqref="B1:B4 D8:D43" name="Rango1"/>
  </protectedRanges>
  <dataValidations count="1">
    <dataValidation type="list" allowBlank="1" showInputMessage="1" showErrorMessage="1" sqref="C8:C43">
      <formula1>UNI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D21"/>
  <sheetViews>
    <sheetView workbookViewId="0">
      <selection activeCell="B22" sqref="B22"/>
    </sheetView>
  </sheetViews>
  <sheetFormatPr baseColWidth="10" defaultColWidth="11" defaultRowHeight="15"/>
  <cols>
    <col min="1" max="2" width="20" style="1" customWidth="1"/>
    <col min="4" max="4" width="17.140625" customWidth="1"/>
  </cols>
  <sheetData>
    <row r="1" spans="1:4">
      <c r="A1" s="1" t="s">
        <v>44</v>
      </c>
      <c r="B1" s="1" t="s">
        <v>45</v>
      </c>
      <c r="D1" s="1" t="s">
        <v>46</v>
      </c>
    </row>
    <row r="2" spans="1:4">
      <c r="A2" s="1" t="s">
        <v>47</v>
      </c>
      <c r="B2" s="1" t="s">
        <v>47</v>
      </c>
      <c r="D2" s="1" t="s">
        <v>48</v>
      </c>
    </row>
    <row r="3" spans="1:4">
      <c r="A3" s="1" t="s">
        <v>49</v>
      </c>
      <c r="B3" s="1" t="s">
        <v>49</v>
      </c>
      <c r="D3" s="1" t="s">
        <v>50</v>
      </c>
    </row>
    <row r="4" spans="1:4">
      <c r="A4" s="1" t="s">
        <v>10</v>
      </c>
      <c r="B4" s="1" t="s">
        <v>51</v>
      </c>
      <c r="D4" s="1" t="s">
        <v>52</v>
      </c>
    </row>
    <row r="5" spans="1:4">
      <c r="A5" s="1" t="s">
        <v>53</v>
      </c>
      <c r="B5" s="1" t="s">
        <v>54</v>
      </c>
      <c r="D5" s="1" t="s">
        <v>55</v>
      </c>
    </row>
    <row r="6" spans="1:4">
      <c r="A6" s="1" t="s">
        <v>56</v>
      </c>
      <c r="B6" s="1" t="s">
        <v>57</v>
      </c>
    </row>
    <row r="7" spans="1:4">
      <c r="A7" s="1" t="s">
        <v>58</v>
      </c>
      <c r="B7" s="1" t="s">
        <v>59</v>
      </c>
    </row>
    <row r="8" spans="1:4">
      <c r="A8" s="1" t="s">
        <v>22</v>
      </c>
      <c r="B8" s="1" t="s">
        <v>60</v>
      </c>
    </row>
    <row r="9" spans="1:4">
      <c r="A9" s="1" t="s">
        <v>61</v>
      </c>
      <c r="B9" s="1" t="s">
        <v>62</v>
      </c>
    </row>
    <row r="10" spans="1:4">
      <c r="A10" s="94" t="s">
        <v>63</v>
      </c>
      <c r="B10" s="1" t="s">
        <v>64</v>
      </c>
    </row>
    <row r="11" spans="1:4">
      <c r="A11" s="1" t="s">
        <v>65</v>
      </c>
      <c r="B11" s="1" t="s">
        <v>66</v>
      </c>
    </row>
    <row r="12" spans="1:4">
      <c r="A12" s="1" t="s">
        <v>67</v>
      </c>
      <c r="B12" s="1" t="s">
        <v>67</v>
      </c>
    </row>
    <row r="13" spans="1:4">
      <c r="A13" s="1" t="s">
        <v>68</v>
      </c>
      <c r="B13" s="1" t="s">
        <v>69</v>
      </c>
    </row>
    <row r="14" spans="1:4">
      <c r="A14" s="1" t="s">
        <v>21</v>
      </c>
      <c r="B14" s="1" t="s">
        <v>70</v>
      </c>
    </row>
    <row r="15" spans="1:4">
      <c r="A15" s="1" t="s">
        <v>15</v>
      </c>
      <c r="B15" s="1" t="s">
        <v>71</v>
      </c>
    </row>
    <row r="16" spans="1:4">
      <c r="A16" s="1" t="s">
        <v>29</v>
      </c>
      <c r="B16" s="1" t="s">
        <v>72</v>
      </c>
    </row>
    <row r="17" spans="1:2">
      <c r="A17" s="1" t="s">
        <v>73</v>
      </c>
      <c r="B17" s="1" t="s">
        <v>74</v>
      </c>
    </row>
    <row r="18" spans="1:2">
      <c r="A18" s="1" t="s">
        <v>75</v>
      </c>
      <c r="B18" s="1" t="s">
        <v>76</v>
      </c>
    </row>
    <row r="19" spans="1:2">
      <c r="A19" s="1" t="s">
        <v>30</v>
      </c>
      <c r="B19" s="1" t="s">
        <v>77</v>
      </c>
    </row>
    <row r="20" spans="1:2">
      <c r="A20" s="1" t="s">
        <v>78</v>
      </c>
      <c r="B20" s="1" t="s">
        <v>78</v>
      </c>
    </row>
    <row r="21" spans="1:2">
      <c r="A21" s="95" t="s">
        <v>79</v>
      </c>
      <c r="B21" s="95" t="s">
        <v>80</v>
      </c>
    </row>
  </sheetData>
  <sheetProtection password="DEC4" sheet="1" objects="1" scenarios="1"/>
  <pageMargins left="0.7" right="0.7" top="0.75" bottom="0.75" header="0.3" footer="0.3"/>
  <pageSetup paperSize="9" orientation="portrait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/>
  <dimension ref="A1:F125"/>
  <sheetViews>
    <sheetView workbookViewId="0">
      <selection activeCell="E3" sqref="E3"/>
    </sheetView>
  </sheetViews>
  <sheetFormatPr baseColWidth="10" defaultColWidth="11" defaultRowHeight="15"/>
  <cols>
    <col min="1" max="1" width="17.140625" customWidth="1"/>
    <col min="2" max="2" width="29.5703125" customWidth="1"/>
    <col min="3" max="3" width="12.85546875" customWidth="1"/>
    <col min="4" max="4" width="14.140625" customWidth="1"/>
    <col min="5" max="5" width="28.140625" customWidth="1"/>
  </cols>
  <sheetData>
    <row r="1" spans="1:6" ht="15.75">
      <c r="A1" s="126" t="s">
        <v>81</v>
      </c>
      <c r="B1" s="127"/>
      <c r="C1" s="127"/>
      <c r="D1" s="127"/>
      <c r="E1" s="128"/>
    </row>
    <row r="2" spans="1:6" ht="30">
      <c r="A2" s="85" t="s">
        <v>82</v>
      </c>
      <c r="B2" s="85" t="s">
        <v>83</v>
      </c>
      <c r="C2" s="86" t="s">
        <v>84</v>
      </c>
      <c r="D2" s="85" t="s">
        <v>5</v>
      </c>
      <c r="E2" s="85" t="s">
        <v>85</v>
      </c>
      <c r="F2" s="16"/>
    </row>
    <row r="3" spans="1:6">
      <c r="A3" s="87"/>
      <c r="B3" s="88"/>
      <c r="C3" s="89"/>
      <c r="D3" s="90"/>
      <c r="E3" s="88"/>
    </row>
    <row r="4" spans="1:6">
      <c r="A4" s="87"/>
      <c r="B4" s="88"/>
      <c r="C4" s="89"/>
      <c r="D4" s="90"/>
      <c r="E4" s="88"/>
    </row>
    <row r="5" spans="1:6">
      <c r="A5" s="87"/>
      <c r="B5" s="88"/>
      <c r="C5" s="89"/>
      <c r="D5" s="90"/>
      <c r="E5" s="88"/>
    </row>
    <row r="6" spans="1:6">
      <c r="A6" s="87"/>
      <c r="B6" s="88"/>
      <c r="C6" s="89"/>
      <c r="D6" s="91"/>
      <c r="E6" s="88"/>
    </row>
    <row r="7" spans="1:6">
      <c r="A7" s="87"/>
      <c r="B7" s="88"/>
      <c r="C7" s="89"/>
      <c r="D7" s="91"/>
      <c r="E7" s="88"/>
    </row>
    <row r="8" spans="1:6">
      <c r="A8" s="87"/>
      <c r="B8" s="88"/>
      <c r="C8" s="89"/>
      <c r="D8" s="91"/>
      <c r="E8" s="88"/>
    </row>
    <row r="9" spans="1:6">
      <c r="A9" s="87"/>
      <c r="B9" s="88"/>
      <c r="C9" s="89"/>
      <c r="D9" s="91"/>
      <c r="E9" s="88"/>
    </row>
    <row r="10" spans="1:6">
      <c r="A10" s="87"/>
      <c r="B10" s="88"/>
      <c r="C10" s="89"/>
      <c r="D10" s="91"/>
      <c r="E10" s="88"/>
    </row>
    <row r="11" spans="1:6">
      <c r="A11" s="87"/>
      <c r="B11" s="88"/>
      <c r="C11" s="92"/>
      <c r="D11" s="91"/>
      <c r="E11" s="88"/>
    </row>
    <row r="12" spans="1:6">
      <c r="A12" s="87"/>
      <c r="B12" s="88"/>
      <c r="C12" s="92"/>
      <c r="D12" s="91"/>
      <c r="E12" s="88"/>
    </row>
    <row r="13" spans="1:6">
      <c r="A13" s="87"/>
      <c r="B13" s="88"/>
      <c r="C13" s="92"/>
      <c r="D13" s="91"/>
      <c r="E13" s="88"/>
    </row>
    <row r="14" spans="1:6">
      <c r="A14" s="87"/>
      <c r="B14" s="88"/>
      <c r="C14" s="89"/>
      <c r="D14" s="91"/>
      <c r="E14" s="88"/>
    </row>
    <row r="15" spans="1:6">
      <c r="A15" s="87"/>
      <c r="B15" s="88"/>
      <c r="C15" s="92"/>
      <c r="D15" s="91"/>
      <c r="E15" s="88"/>
    </row>
    <row r="16" spans="1:6">
      <c r="A16" s="87"/>
      <c r="B16" s="88"/>
      <c r="C16" s="92"/>
      <c r="D16" s="91"/>
      <c r="E16" s="88"/>
    </row>
    <row r="17" spans="1:5">
      <c r="A17" s="87"/>
      <c r="B17" s="88"/>
      <c r="C17" s="92"/>
      <c r="D17" s="91"/>
      <c r="E17" s="88"/>
    </row>
    <row r="18" spans="1:5">
      <c r="A18" s="87"/>
      <c r="B18" s="88"/>
      <c r="C18" s="92"/>
      <c r="D18" s="91"/>
      <c r="E18" s="88"/>
    </row>
    <row r="19" spans="1:5">
      <c r="A19" s="87"/>
      <c r="B19" s="88"/>
      <c r="C19" s="92"/>
      <c r="D19" s="91"/>
      <c r="E19" s="88"/>
    </row>
    <row r="20" spans="1:5">
      <c r="A20" s="87"/>
      <c r="B20" s="88"/>
      <c r="C20" s="92"/>
      <c r="D20" s="91"/>
      <c r="E20" s="88"/>
    </row>
    <row r="21" spans="1:5">
      <c r="A21" s="87"/>
      <c r="B21" s="88"/>
      <c r="C21" s="92"/>
      <c r="D21" s="91"/>
      <c r="E21" s="88"/>
    </row>
    <row r="22" spans="1:5">
      <c r="A22" s="87"/>
      <c r="B22" s="88"/>
      <c r="C22" s="92"/>
      <c r="D22" s="91"/>
      <c r="E22" s="88"/>
    </row>
    <row r="23" spans="1:5">
      <c r="A23" s="87"/>
      <c r="B23" s="88"/>
      <c r="C23" s="92"/>
      <c r="D23" s="91"/>
      <c r="E23" s="88"/>
    </row>
    <row r="24" spans="1:5">
      <c r="A24" s="87"/>
      <c r="B24" s="88"/>
      <c r="C24" s="92"/>
      <c r="D24" s="91"/>
      <c r="E24" s="88"/>
    </row>
    <row r="25" spans="1:5">
      <c r="A25" s="87"/>
      <c r="B25" s="88"/>
      <c r="C25" s="92"/>
      <c r="D25" s="91"/>
      <c r="E25" s="88"/>
    </row>
    <row r="26" spans="1:5">
      <c r="A26" s="87"/>
      <c r="B26" s="93"/>
      <c r="C26" s="92"/>
      <c r="D26" s="91"/>
      <c r="E26" s="88"/>
    </row>
    <row r="27" spans="1:5">
      <c r="A27" s="87"/>
      <c r="B27" s="88"/>
      <c r="C27" s="92"/>
      <c r="D27" s="91"/>
      <c r="E27" s="88"/>
    </row>
    <row r="28" spans="1:5">
      <c r="A28" s="87"/>
      <c r="B28" s="88"/>
      <c r="C28" s="92"/>
      <c r="D28" s="91"/>
      <c r="E28" s="88"/>
    </row>
    <row r="29" spans="1:5">
      <c r="A29" s="87"/>
      <c r="B29" s="88"/>
      <c r="C29" s="92"/>
      <c r="D29" s="91"/>
      <c r="E29" s="88"/>
    </row>
    <row r="30" spans="1:5">
      <c r="A30" s="87"/>
      <c r="B30" s="88"/>
      <c r="C30" s="92"/>
      <c r="D30" s="91"/>
      <c r="E30" s="88"/>
    </row>
    <row r="31" spans="1:5">
      <c r="A31" s="87"/>
      <c r="B31" s="88"/>
      <c r="C31" s="92"/>
      <c r="D31" s="91"/>
      <c r="E31" s="88"/>
    </row>
    <row r="32" spans="1:5">
      <c r="A32" s="87"/>
      <c r="B32" s="88"/>
      <c r="C32" s="92"/>
      <c r="D32" s="91"/>
      <c r="E32" s="88"/>
    </row>
    <row r="33" spans="1:5">
      <c r="A33" s="87"/>
      <c r="B33" s="88"/>
      <c r="C33" s="92"/>
      <c r="D33" s="91"/>
      <c r="E33" s="88"/>
    </row>
    <row r="34" spans="1:5">
      <c r="A34" s="87"/>
      <c r="B34" s="88"/>
      <c r="C34" s="92"/>
      <c r="D34" s="91"/>
      <c r="E34" s="88"/>
    </row>
    <row r="35" spans="1:5">
      <c r="A35" s="87"/>
      <c r="B35" s="88"/>
      <c r="C35" s="92"/>
      <c r="D35" s="91"/>
      <c r="E35" s="88"/>
    </row>
    <row r="36" spans="1:5">
      <c r="A36" s="87"/>
      <c r="B36" s="88"/>
      <c r="C36" s="92"/>
      <c r="D36" s="91"/>
      <c r="E36" s="88"/>
    </row>
    <row r="37" spans="1:5">
      <c r="A37" s="87"/>
      <c r="B37" s="88"/>
      <c r="C37" s="92"/>
      <c r="D37" s="91"/>
      <c r="E37" s="88"/>
    </row>
    <row r="38" spans="1:5">
      <c r="A38" s="87"/>
      <c r="B38" s="88"/>
      <c r="C38" s="92"/>
      <c r="D38" s="91"/>
      <c r="E38" s="88"/>
    </row>
    <row r="39" spans="1:5">
      <c r="A39" s="87"/>
      <c r="B39" s="88"/>
      <c r="C39" s="92"/>
      <c r="D39" s="91"/>
      <c r="E39" s="88"/>
    </row>
    <row r="40" spans="1:5">
      <c r="A40" s="87"/>
      <c r="B40" s="88"/>
      <c r="C40" s="92"/>
      <c r="D40" s="91"/>
      <c r="E40" s="88"/>
    </row>
    <row r="41" spans="1:5">
      <c r="A41" s="87"/>
      <c r="B41" s="88"/>
      <c r="C41" s="92"/>
      <c r="D41" s="91"/>
      <c r="E41" s="88"/>
    </row>
    <row r="42" spans="1:5">
      <c r="A42" s="87"/>
      <c r="B42" s="88"/>
      <c r="C42" s="92"/>
      <c r="D42" s="91"/>
      <c r="E42" s="88"/>
    </row>
    <row r="43" spans="1:5">
      <c r="A43" s="87"/>
      <c r="B43" s="88"/>
      <c r="C43" s="92"/>
      <c r="D43" s="91"/>
      <c r="E43" s="88"/>
    </row>
    <row r="44" spans="1:5">
      <c r="A44" s="87"/>
      <c r="B44" s="88"/>
      <c r="C44" s="92"/>
      <c r="D44" s="91"/>
      <c r="E44" s="88"/>
    </row>
    <row r="45" spans="1:5">
      <c r="A45" s="87"/>
      <c r="B45" s="88"/>
      <c r="C45" s="92"/>
      <c r="D45" s="91"/>
      <c r="E45" s="88"/>
    </row>
    <row r="46" spans="1:5">
      <c r="A46" s="87"/>
      <c r="B46" s="88"/>
      <c r="C46" s="92"/>
      <c r="D46" s="91"/>
      <c r="E46" s="88"/>
    </row>
    <row r="47" spans="1:5">
      <c r="A47" s="87"/>
      <c r="B47" s="88"/>
      <c r="C47" s="92"/>
      <c r="D47" s="91"/>
      <c r="E47" s="88"/>
    </row>
    <row r="48" spans="1:5">
      <c r="A48" s="87"/>
      <c r="B48" s="88"/>
      <c r="C48" s="92"/>
      <c r="D48" s="91"/>
      <c r="E48" s="88"/>
    </row>
    <row r="49" spans="1:5">
      <c r="A49" s="87"/>
      <c r="B49" s="88"/>
      <c r="C49" s="92"/>
      <c r="D49" s="91"/>
      <c r="E49" s="88"/>
    </row>
    <row r="50" spans="1:5">
      <c r="A50" s="87"/>
      <c r="B50" s="88"/>
      <c r="C50" s="92"/>
      <c r="D50" s="91"/>
      <c r="E50" s="88"/>
    </row>
    <row r="51" spans="1:5">
      <c r="A51" s="87"/>
      <c r="B51" s="88"/>
      <c r="C51" s="92"/>
      <c r="D51" s="91"/>
      <c r="E51" s="88"/>
    </row>
    <row r="52" spans="1:5">
      <c r="A52" s="87"/>
      <c r="B52" s="88"/>
      <c r="C52" s="92"/>
      <c r="D52" s="91"/>
      <c r="E52" s="88"/>
    </row>
    <row r="53" spans="1:5">
      <c r="A53" s="87"/>
      <c r="B53" s="88"/>
      <c r="C53" s="92"/>
      <c r="D53" s="91"/>
      <c r="E53" s="88"/>
    </row>
    <row r="54" spans="1:5">
      <c r="A54" s="87"/>
      <c r="B54" s="88"/>
      <c r="C54" s="92"/>
      <c r="D54" s="91"/>
      <c r="E54" s="88"/>
    </row>
    <row r="55" spans="1:5">
      <c r="A55" s="87"/>
      <c r="B55" s="88"/>
      <c r="C55" s="92"/>
      <c r="D55" s="91"/>
      <c r="E55" s="88"/>
    </row>
    <row r="56" spans="1:5">
      <c r="A56" s="87"/>
      <c r="B56" s="88"/>
      <c r="C56" s="92"/>
      <c r="D56" s="91"/>
      <c r="E56" s="88"/>
    </row>
    <row r="57" spans="1:5">
      <c r="A57" s="87"/>
      <c r="B57" s="88"/>
      <c r="C57" s="92"/>
      <c r="D57" s="91"/>
      <c r="E57" s="88"/>
    </row>
    <row r="58" spans="1:5">
      <c r="A58" s="87"/>
      <c r="B58" s="88"/>
      <c r="C58" s="92"/>
      <c r="D58" s="91"/>
      <c r="E58" s="88"/>
    </row>
    <row r="59" spans="1:5">
      <c r="A59" s="87"/>
      <c r="B59" s="88"/>
      <c r="C59" s="92"/>
      <c r="D59" s="91"/>
      <c r="E59" s="88"/>
    </row>
    <row r="60" spans="1:5">
      <c r="A60" s="87"/>
      <c r="B60" s="88"/>
      <c r="C60" s="92"/>
      <c r="D60" s="91"/>
      <c r="E60" s="88"/>
    </row>
    <row r="61" spans="1:5">
      <c r="A61" s="87"/>
      <c r="B61" s="88"/>
      <c r="C61" s="92"/>
      <c r="D61" s="91"/>
      <c r="E61" s="88"/>
    </row>
    <row r="62" spans="1:5">
      <c r="A62" s="87"/>
      <c r="B62" s="88"/>
      <c r="C62" s="92"/>
      <c r="D62" s="91"/>
      <c r="E62" s="88"/>
    </row>
    <row r="63" spans="1:5">
      <c r="A63" s="87"/>
      <c r="B63" s="88"/>
      <c r="C63" s="92"/>
      <c r="D63" s="91"/>
      <c r="E63" s="88"/>
    </row>
    <row r="64" spans="1:5">
      <c r="A64" s="87"/>
      <c r="B64" s="88"/>
      <c r="C64" s="92"/>
      <c r="D64" s="91"/>
      <c r="E64" s="88"/>
    </row>
    <row r="65" spans="1:5">
      <c r="A65" s="87"/>
      <c r="B65" s="88"/>
      <c r="C65" s="92"/>
      <c r="D65" s="91"/>
      <c r="E65" s="88"/>
    </row>
    <row r="66" spans="1:5">
      <c r="A66" s="87"/>
      <c r="B66" s="88"/>
      <c r="C66" s="92"/>
      <c r="D66" s="91"/>
      <c r="E66" s="88"/>
    </row>
    <row r="67" spans="1:5">
      <c r="A67" s="87"/>
      <c r="B67" s="88"/>
      <c r="C67" s="92"/>
      <c r="D67" s="91"/>
      <c r="E67" s="88"/>
    </row>
    <row r="68" spans="1:5">
      <c r="A68" s="87"/>
      <c r="B68" s="88"/>
      <c r="C68" s="92"/>
      <c r="D68" s="91"/>
      <c r="E68" s="88"/>
    </row>
    <row r="69" spans="1:5">
      <c r="A69" s="87"/>
      <c r="B69" s="88"/>
      <c r="C69" s="92"/>
      <c r="D69" s="91"/>
      <c r="E69" s="88"/>
    </row>
    <row r="70" spans="1:5">
      <c r="A70" s="87"/>
      <c r="B70" s="88"/>
      <c r="C70" s="92"/>
      <c r="D70" s="91"/>
      <c r="E70" s="88"/>
    </row>
    <row r="71" spans="1:5">
      <c r="A71" s="87"/>
      <c r="B71" s="88"/>
      <c r="C71" s="92"/>
      <c r="D71" s="91"/>
      <c r="E71" s="88"/>
    </row>
    <row r="72" spans="1:5">
      <c r="A72" s="87"/>
      <c r="B72" s="88"/>
      <c r="C72" s="92"/>
      <c r="D72" s="91"/>
      <c r="E72" s="88"/>
    </row>
    <row r="73" spans="1:5">
      <c r="A73" s="87"/>
      <c r="B73" s="88"/>
      <c r="C73" s="92"/>
      <c r="D73" s="91"/>
      <c r="E73" s="88"/>
    </row>
    <row r="74" spans="1:5">
      <c r="A74" s="87"/>
      <c r="B74" s="88"/>
      <c r="C74" s="92"/>
      <c r="D74" s="91"/>
      <c r="E74" s="88"/>
    </row>
    <row r="75" spans="1:5">
      <c r="A75" s="87"/>
      <c r="B75" s="88"/>
      <c r="C75" s="92"/>
      <c r="D75" s="91"/>
      <c r="E75" s="88"/>
    </row>
    <row r="76" spans="1:5">
      <c r="A76" s="87"/>
      <c r="B76" s="88"/>
      <c r="C76" s="92"/>
      <c r="D76" s="91"/>
      <c r="E76" s="88"/>
    </row>
    <row r="77" spans="1:5">
      <c r="A77" s="87"/>
      <c r="B77" s="88"/>
      <c r="C77" s="92"/>
      <c r="D77" s="91"/>
      <c r="E77" s="88"/>
    </row>
    <row r="78" spans="1:5">
      <c r="A78" s="87"/>
      <c r="B78" s="88"/>
      <c r="C78" s="92"/>
      <c r="D78" s="91"/>
      <c r="E78" s="88"/>
    </row>
    <row r="79" spans="1:5">
      <c r="A79" s="87"/>
      <c r="B79" s="88"/>
      <c r="C79" s="92"/>
      <c r="D79" s="91"/>
      <c r="E79" s="88"/>
    </row>
    <row r="80" spans="1:5">
      <c r="A80" s="87"/>
      <c r="B80" s="88"/>
      <c r="C80" s="92"/>
      <c r="D80" s="91"/>
      <c r="E80" s="88"/>
    </row>
    <row r="81" spans="1:5">
      <c r="A81" s="87"/>
      <c r="B81" s="88"/>
      <c r="C81" s="92"/>
      <c r="D81" s="91"/>
      <c r="E81" s="88"/>
    </row>
    <row r="82" spans="1:5">
      <c r="A82" s="87"/>
      <c r="B82" s="88"/>
      <c r="C82" s="92"/>
      <c r="D82" s="91"/>
      <c r="E82" s="88"/>
    </row>
    <row r="83" spans="1:5">
      <c r="A83" s="87"/>
      <c r="B83" s="88"/>
      <c r="C83" s="92"/>
      <c r="D83" s="91"/>
      <c r="E83" s="88"/>
    </row>
    <row r="84" spans="1:5">
      <c r="A84" s="87"/>
      <c r="B84" s="88"/>
      <c r="C84" s="92"/>
      <c r="D84" s="91"/>
      <c r="E84" s="88"/>
    </row>
    <row r="85" spans="1:5">
      <c r="A85" s="87"/>
      <c r="B85" s="88"/>
      <c r="C85" s="92"/>
      <c r="D85" s="91"/>
      <c r="E85" s="88"/>
    </row>
    <row r="86" spans="1:5">
      <c r="A86" s="87"/>
      <c r="B86" s="88"/>
      <c r="C86" s="92"/>
      <c r="D86" s="91"/>
      <c r="E86" s="88"/>
    </row>
    <row r="87" spans="1:5">
      <c r="A87" s="87"/>
      <c r="B87" s="88"/>
      <c r="C87" s="92"/>
      <c r="D87" s="91"/>
      <c r="E87" s="88"/>
    </row>
    <row r="88" spans="1:5">
      <c r="A88" s="87"/>
      <c r="B88" s="88"/>
      <c r="C88" s="92"/>
      <c r="D88" s="91"/>
      <c r="E88" s="88"/>
    </row>
    <row r="89" spans="1:5">
      <c r="A89" s="87"/>
      <c r="B89" s="88"/>
      <c r="C89" s="92"/>
      <c r="D89" s="91"/>
      <c r="E89" s="88"/>
    </row>
    <row r="90" spans="1:5">
      <c r="A90" s="87"/>
      <c r="B90" s="88"/>
      <c r="C90" s="92"/>
      <c r="D90" s="91"/>
      <c r="E90" s="88"/>
    </row>
    <row r="91" spans="1:5">
      <c r="A91" s="87"/>
      <c r="B91" s="88"/>
      <c r="C91" s="92"/>
      <c r="D91" s="91"/>
      <c r="E91" s="88"/>
    </row>
    <row r="92" spans="1:5">
      <c r="A92" s="87"/>
      <c r="B92" s="88"/>
      <c r="C92" s="92"/>
      <c r="D92" s="91"/>
      <c r="E92" s="88"/>
    </row>
    <row r="93" spans="1:5">
      <c r="A93" s="87"/>
      <c r="B93" s="88"/>
      <c r="C93" s="92"/>
      <c r="D93" s="91"/>
      <c r="E93" s="88"/>
    </row>
    <row r="94" spans="1:5">
      <c r="A94" s="87"/>
      <c r="B94" s="88"/>
      <c r="C94" s="92"/>
      <c r="D94" s="91"/>
      <c r="E94" s="88"/>
    </row>
    <row r="95" spans="1:5">
      <c r="A95" s="87"/>
      <c r="B95" s="88"/>
      <c r="C95" s="92"/>
      <c r="D95" s="91"/>
      <c r="E95" s="88"/>
    </row>
    <row r="96" spans="1:5">
      <c r="A96" s="87"/>
      <c r="B96" s="88"/>
      <c r="C96" s="92"/>
      <c r="D96" s="91"/>
      <c r="E96" s="88"/>
    </row>
    <row r="97" spans="1:5">
      <c r="A97" s="87"/>
      <c r="B97" s="88"/>
      <c r="C97" s="92"/>
      <c r="D97" s="91"/>
      <c r="E97" s="88"/>
    </row>
    <row r="98" spans="1:5">
      <c r="A98" s="87"/>
      <c r="B98" s="88"/>
      <c r="C98" s="92"/>
      <c r="D98" s="91"/>
      <c r="E98" s="88"/>
    </row>
    <row r="99" spans="1:5">
      <c r="A99" s="87"/>
      <c r="B99" s="88"/>
      <c r="C99" s="92"/>
      <c r="D99" s="91"/>
      <c r="E99" s="88"/>
    </row>
    <row r="100" spans="1:5">
      <c r="A100" s="87"/>
      <c r="B100" s="88"/>
      <c r="C100" s="92"/>
      <c r="D100" s="91"/>
      <c r="E100" s="88"/>
    </row>
    <row r="101" spans="1:5">
      <c r="A101" s="87"/>
      <c r="B101" s="88"/>
      <c r="C101" s="92"/>
      <c r="D101" s="91"/>
      <c r="E101" s="88"/>
    </row>
    <row r="102" spans="1:5">
      <c r="A102" s="87"/>
      <c r="B102" s="88"/>
      <c r="C102" s="92"/>
      <c r="D102" s="91"/>
      <c r="E102" s="88"/>
    </row>
    <row r="103" spans="1:5">
      <c r="A103" s="87"/>
      <c r="B103" s="88"/>
      <c r="C103" s="92"/>
      <c r="D103" s="91"/>
      <c r="E103" s="88"/>
    </row>
    <row r="104" spans="1:5">
      <c r="A104" s="87"/>
      <c r="B104" s="88"/>
      <c r="C104" s="92"/>
      <c r="D104" s="91"/>
      <c r="E104" s="88"/>
    </row>
    <row r="105" spans="1:5">
      <c r="A105" s="87"/>
      <c r="B105" s="88"/>
      <c r="C105" s="92"/>
      <c r="D105" s="91"/>
      <c r="E105" s="88"/>
    </row>
    <row r="106" spans="1:5">
      <c r="A106" s="87"/>
      <c r="B106" s="88"/>
      <c r="C106" s="92"/>
      <c r="D106" s="91"/>
      <c r="E106" s="88"/>
    </row>
    <row r="107" spans="1:5">
      <c r="A107" s="87"/>
      <c r="B107" s="88"/>
      <c r="C107" s="92"/>
      <c r="D107" s="91"/>
      <c r="E107" s="88"/>
    </row>
    <row r="108" spans="1:5">
      <c r="A108" s="87"/>
      <c r="B108" s="88"/>
      <c r="C108" s="92"/>
      <c r="D108" s="91"/>
      <c r="E108" s="88"/>
    </row>
    <row r="109" spans="1:5">
      <c r="A109" s="87"/>
      <c r="B109" s="88"/>
      <c r="C109" s="92"/>
      <c r="D109" s="91"/>
      <c r="E109" s="88"/>
    </row>
    <row r="110" spans="1:5">
      <c r="A110" s="87"/>
      <c r="B110" s="88"/>
      <c r="C110" s="92"/>
      <c r="D110" s="91"/>
      <c r="E110" s="88"/>
    </row>
    <row r="111" spans="1:5">
      <c r="A111" s="87"/>
      <c r="B111" s="88"/>
      <c r="C111" s="92"/>
      <c r="D111" s="91"/>
      <c r="E111" s="88"/>
    </row>
    <row r="112" spans="1:5">
      <c r="A112" s="87"/>
      <c r="B112" s="88"/>
      <c r="C112" s="92"/>
      <c r="D112" s="91"/>
      <c r="E112" s="88"/>
    </row>
    <row r="113" spans="1:5">
      <c r="A113" s="87"/>
      <c r="B113" s="88"/>
      <c r="C113" s="92"/>
      <c r="D113" s="91"/>
      <c r="E113" s="88"/>
    </row>
    <row r="114" spans="1:5">
      <c r="A114" s="87"/>
      <c r="B114" s="88"/>
      <c r="C114" s="92"/>
      <c r="D114" s="91"/>
      <c r="E114" s="88"/>
    </row>
    <row r="115" spans="1:5">
      <c r="A115" s="87"/>
      <c r="B115" s="88"/>
      <c r="C115" s="92"/>
      <c r="D115" s="91"/>
      <c r="E115" s="88"/>
    </row>
    <row r="116" spans="1:5">
      <c r="A116" s="87"/>
      <c r="B116" s="88"/>
      <c r="C116" s="92"/>
      <c r="D116" s="91"/>
      <c r="E116" s="88"/>
    </row>
    <row r="117" spans="1:5">
      <c r="A117" s="87"/>
      <c r="B117" s="88"/>
      <c r="C117" s="92"/>
      <c r="D117" s="91"/>
      <c r="E117" s="88"/>
    </row>
    <row r="118" spans="1:5">
      <c r="A118" s="87"/>
      <c r="B118" s="88"/>
      <c r="C118" s="92"/>
      <c r="D118" s="91"/>
      <c r="E118" s="88"/>
    </row>
    <row r="119" spans="1:5">
      <c r="A119" s="87"/>
      <c r="B119" s="88"/>
      <c r="C119" s="92"/>
      <c r="D119" s="91"/>
      <c r="E119" s="88"/>
    </row>
    <row r="120" spans="1:5">
      <c r="A120" s="87"/>
      <c r="B120" s="88"/>
      <c r="C120" s="92"/>
      <c r="D120" s="91"/>
      <c r="E120" s="88"/>
    </row>
    <row r="121" spans="1:5">
      <c r="A121" s="87"/>
      <c r="B121" s="88"/>
      <c r="C121" s="92"/>
      <c r="D121" s="91"/>
      <c r="E121" s="88"/>
    </row>
    <row r="122" spans="1:5">
      <c r="A122" s="87"/>
      <c r="B122" s="88"/>
      <c r="C122" s="92"/>
      <c r="D122" s="91"/>
      <c r="E122" s="88"/>
    </row>
    <row r="123" spans="1:5">
      <c r="A123" s="87"/>
      <c r="B123" s="88"/>
      <c r="C123" s="92"/>
      <c r="D123" s="91"/>
      <c r="E123" s="88"/>
    </row>
    <row r="124" spans="1:5">
      <c r="A124" s="87"/>
      <c r="B124" s="88"/>
      <c r="C124" s="92"/>
      <c r="D124" s="91"/>
      <c r="E124" s="88"/>
    </row>
    <row r="125" spans="1:5">
      <c r="A125" s="87"/>
      <c r="B125" s="88"/>
      <c r="C125" s="92"/>
      <c r="D125" s="91"/>
      <c r="E125" s="88"/>
    </row>
  </sheetData>
  <mergeCells count="1">
    <mergeCell ref="A1:E1"/>
  </mergeCells>
  <dataValidations count="3">
    <dataValidation type="list" allowBlank="1" showInputMessage="1" showErrorMessage="1" sqref="A3:A125">
      <formula1>TIPOS</formula1>
    </dataValidation>
    <dataValidation type="list" allowBlank="1" showInputMessage="1" showErrorMessage="1" sqref="C3:C125">
      <formula1>UNI</formula1>
    </dataValidation>
    <dataValidation type="list" allowBlank="1" showInputMessage="1" showErrorMessage="1" sqref="E3:E125">
      <formula1>'Indices INDEC'!$E$2:$E$200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A1:E96"/>
  <sheetViews>
    <sheetView topLeftCell="A51" workbookViewId="0">
      <selection activeCell="D68" sqref="D68"/>
    </sheetView>
  </sheetViews>
  <sheetFormatPr baseColWidth="10" defaultColWidth="11" defaultRowHeight="15"/>
  <cols>
    <col min="1" max="1" width="13.5703125" style="113" customWidth="1"/>
    <col min="2" max="2" width="19" style="112" customWidth="1"/>
    <col min="3" max="3" width="14" style="113" customWidth="1"/>
    <col min="4" max="4" width="40.7109375" style="112" customWidth="1"/>
    <col min="5" max="5" width="20.140625" style="112" bestFit="1" customWidth="1"/>
  </cols>
  <sheetData>
    <row r="1" spans="1:5">
      <c r="A1" s="109" t="s">
        <v>86</v>
      </c>
      <c r="B1" s="110" t="s">
        <v>87</v>
      </c>
      <c r="C1" s="110" t="s">
        <v>88</v>
      </c>
      <c r="D1" s="110" t="s">
        <v>89</v>
      </c>
      <c r="E1" s="111" t="s">
        <v>90</v>
      </c>
    </row>
    <row r="2" spans="1:5" s="16" customFormat="1">
      <c r="A2" s="114" t="s">
        <v>91</v>
      </c>
      <c r="B2" s="114"/>
      <c r="C2" s="114" t="s">
        <v>92</v>
      </c>
      <c r="D2" s="115" t="s">
        <v>93</v>
      </c>
      <c r="E2" s="116" t="str">
        <f>CONCATENATE(A2,"_",C2)</f>
        <v>CUADRO 2_42120-1</v>
      </c>
    </row>
    <row r="3" spans="1:5" s="16" customFormat="1">
      <c r="A3" s="114" t="s">
        <v>94</v>
      </c>
      <c r="B3" s="114" t="s">
        <v>95</v>
      </c>
      <c r="C3" s="114" t="s">
        <v>96</v>
      </c>
      <c r="D3" s="115" t="s">
        <v>97</v>
      </c>
      <c r="E3" s="116" t="str">
        <f t="shared" ref="E3:E66" si="0">CONCATENATE(A3,"_",C3)</f>
        <v>CUADRO 4_inciso m)</v>
      </c>
    </row>
    <row r="4" spans="1:5" s="16" customFormat="1">
      <c r="A4" s="114" t="s">
        <v>91</v>
      </c>
      <c r="B4" s="114"/>
      <c r="C4" s="114" t="s">
        <v>98</v>
      </c>
      <c r="D4" s="117" t="s">
        <v>99</v>
      </c>
      <c r="E4" s="116" t="str">
        <f t="shared" si="0"/>
        <v>CUADRO 2_41241-1</v>
      </c>
    </row>
    <row r="5" spans="1:5" s="16" customFormat="1">
      <c r="A5" s="114" t="s">
        <v>100</v>
      </c>
      <c r="B5" s="114" t="s">
        <v>95</v>
      </c>
      <c r="C5" s="114" t="s">
        <v>101</v>
      </c>
      <c r="D5" s="115" t="s">
        <v>102</v>
      </c>
      <c r="E5" s="116" t="str">
        <f t="shared" si="0"/>
        <v>CUADRO 5_inciso b)</v>
      </c>
    </row>
    <row r="6" spans="1:5" s="16" customFormat="1">
      <c r="A6" s="114" t="s">
        <v>103</v>
      </c>
      <c r="B6" s="114"/>
      <c r="C6" s="114" t="s">
        <v>104</v>
      </c>
      <c r="D6" s="115" t="s">
        <v>105</v>
      </c>
      <c r="E6" s="116" t="str">
        <f t="shared" si="0"/>
        <v>CUADRO 10_83107-1</v>
      </c>
    </row>
    <row r="7" spans="1:5" s="16" customFormat="1">
      <c r="A7" s="114" t="s">
        <v>103</v>
      </c>
      <c r="B7" s="114"/>
      <c r="C7" s="114" t="s">
        <v>106</v>
      </c>
      <c r="D7" s="115" t="s">
        <v>107</v>
      </c>
      <c r="E7" s="116" t="str">
        <f t="shared" si="0"/>
        <v>CUADRO 10_51800-11</v>
      </c>
    </row>
    <row r="8" spans="1:5" s="16" customFormat="1" ht="25.5">
      <c r="A8" s="114" t="s">
        <v>100</v>
      </c>
      <c r="B8" s="114" t="s">
        <v>95</v>
      </c>
      <c r="C8" s="114" t="s">
        <v>108</v>
      </c>
      <c r="D8" s="115" t="s">
        <v>109</v>
      </c>
      <c r="E8" s="116" t="str">
        <f t="shared" si="0"/>
        <v>CUADRO 5_inciso f)</v>
      </c>
    </row>
    <row r="9" spans="1:5" s="16" customFormat="1">
      <c r="A9" s="114" t="s">
        <v>94</v>
      </c>
      <c r="B9" s="114" t="s">
        <v>95</v>
      </c>
      <c r="C9" s="114" t="s">
        <v>110</v>
      </c>
      <c r="D9" s="115" t="s">
        <v>111</v>
      </c>
      <c r="E9" s="116" t="str">
        <f t="shared" si="0"/>
        <v>CUADRO 4_inciso q)</v>
      </c>
    </row>
    <row r="10" spans="1:5" s="16" customFormat="1">
      <c r="A10" s="114" t="s">
        <v>112</v>
      </c>
      <c r="B10" s="114"/>
      <c r="C10" s="114" t="s">
        <v>113</v>
      </c>
      <c r="D10" s="115" t="s">
        <v>114</v>
      </c>
      <c r="E10" s="116" t="str">
        <f t="shared" si="0"/>
        <v>CUADRO 11_15310-11</v>
      </c>
    </row>
    <row r="11" spans="1:5" s="16" customFormat="1">
      <c r="A11" s="114" t="s">
        <v>91</v>
      </c>
      <c r="B11" s="114">
        <v>1410</v>
      </c>
      <c r="C11" s="114" t="s">
        <v>115</v>
      </c>
      <c r="D11" s="115" t="s">
        <v>116</v>
      </c>
      <c r="E11" s="116" t="str">
        <f t="shared" si="0"/>
        <v>CUADRO 2_15310-1</v>
      </c>
    </row>
    <row r="12" spans="1:5" s="16" customFormat="1">
      <c r="A12" s="114" t="s">
        <v>112</v>
      </c>
      <c r="B12" s="114"/>
      <c r="C12" s="114" t="s">
        <v>117</v>
      </c>
      <c r="D12" s="115" t="s">
        <v>118</v>
      </c>
      <c r="E12" s="116" t="str">
        <f t="shared" si="0"/>
        <v>CUADRO 11_46531-11</v>
      </c>
    </row>
    <row r="13" spans="1:5" s="16" customFormat="1">
      <c r="A13" s="114" t="s">
        <v>100</v>
      </c>
      <c r="B13" s="114" t="s">
        <v>95</v>
      </c>
      <c r="C13" s="114" t="s">
        <v>119</v>
      </c>
      <c r="D13" s="115" t="s">
        <v>323</v>
      </c>
      <c r="E13" s="116" t="str">
        <f t="shared" si="0"/>
        <v>CUADRO 5_inciso g)</v>
      </c>
    </row>
    <row r="14" spans="1:5" s="16" customFormat="1">
      <c r="A14" s="114" t="s">
        <v>100</v>
      </c>
      <c r="B14" s="114" t="s">
        <v>95</v>
      </c>
      <c r="C14" s="114" t="s">
        <v>120</v>
      </c>
      <c r="D14" s="115" t="s">
        <v>121</v>
      </c>
      <c r="E14" s="116" t="str">
        <f t="shared" si="0"/>
        <v>CUADRO 5_inciso r)</v>
      </c>
    </row>
    <row r="15" spans="1:5" s="16" customFormat="1" ht="51">
      <c r="A15" s="114" t="s">
        <v>122</v>
      </c>
      <c r="B15" s="114">
        <v>2695</v>
      </c>
      <c r="C15" s="114">
        <v>2695</v>
      </c>
      <c r="D15" s="115" t="s">
        <v>123</v>
      </c>
      <c r="E15" s="116" t="str">
        <f t="shared" si="0"/>
        <v>CUADRO 3_2695</v>
      </c>
    </row>
    <row r="16" spans="1:5" s="16" customFormat="1">
      <c r="A16" s="114" t="s">
        <v>124</v>
      </c>
      <c r="B16" s="114" t="s">
        <v>95</v>
      </c>
      <c r="C16" s="114" t="s">
        <v>125</v>
      </c>
      <c r="D16" s="115" t="s">
        <v>126</v>
      </c>
      <c r="E16" s="116" t="str">
        <f t="shared" si="0"/>
        <v>CUADRO 1_inciso k)</v>
      </c>
    </row>
    <row r="17" spans="1:5" s="16" customFormat="1">
      <c r="A17" s="114" t="s">
        <v>127</v>
      </c>
      <c r="B17" s="114"/>
      <c r="C17" s="114" t="s">
        <v>128</v>
      </c>
      <c r="D17" s="115" t="s">
        <v>129</v>
      </c>
      <c r="E17" s="116" t="str">
        <f t="shared" si="0"/>
        <v>CUADRO 7_51560-14</v>
      </c>
    </row>
    <row r="18" spans="1:5" s="16" customFormat="1">
      <c r="A18" s="114" t="s">
        <v>112</v>
      </c>
      <c r="B18" s="114"/>
      <c r="C18" s="114" t="s">
        <v>130</v>
      </c>
      <c r="D18" s="115" t="s">
        <v>131</v>
      </c>
      <c r="E18" s="116" t="str">
        <f t="shared" si="0"/>
        <v>CUADRO 11_37420-12</v>
      </c>
    </row>
    <row r="19" spans="1:5" s="16" customFormat="1">
      <c r="A19" s="114" t="s">
        <v>132</v>
      </c>
      <c r="B19" s="114"/>
      <c r="C19" s="114" t="s">
        <v>133</v>
      </c>
      <c r="D19" s="115" t="s">
        <v>134</v>
      </c>
      <c r="E19" s="116" t="str">
        <f t="shared" si="0"/>
        <v>CUADRO 6_71240-11</v>
      </c>
    </row>
    <row r="20" spans="1:5" s="16" customFormat="1">
      <c r="A20" s="114" t="s">
        <v>112</v>
      </c>
      <c r="B20" s="114"/>
      <c r="C20" s="114" t="s">
        <v>135</v>
      </c>
      <c r="D20" s="117" t="s">
        <v>136</v>
      </c>
      <c r="E20" s="116" t="str">
        <f t="shared" si="0"/>
        <v>CUADRO 11_15320-11</v>
      </c>
    </row>
    <row r="21" spans="1:5" s="16" customFormat="1">
      <c r="A21" s="114" t="s">
        <v>112</v>
      </c>
      <c r="B21" s="114"/>
      <c r="C21" s="114" t="s">
        <v>137</v>
      </c>
      <c r="D21" s="115" t="s">
        <v>138</v>
      </c>
      <c r="E21" s="116" t="str">
        <f t="shared" si="0"/>
        <v>CUADRO 11_41277-21</v>
      </c>
    </row>
    <row r="22" spans="1:5" s="16" customFormat="1">
      <c r="A22" s="114" t="s">
        <v>112</v>
      </c>
      <c r="B22" s="114"/>
      <c r="C22" s="114" t="s">
        <v>139</v>
      </c>
      <c r="D22" s="115" t="s">
        <v>140</v>
      </c>
      <c r="E22" s="116" t="str">
        <f t="shared" si="0"/>
        <v>CUADRO 11_41277-31</v>
      </c>
    </row>
    <row r="23" spans="1:5" s="16" customFormat="1" ht="51">
      <c r="A23" s="114" t="s">
        <v>100</v>
      </c>
      <c r="B23" s="114" t="s">
        <v>95</v>
      </c>
      <c r="C23" s="114" t="s">
        <v>141</v>
      </c>
      <c r="D23" s="118" t="s">
        <v>142</v>
      </c>
      <c r="E23" s="116" t="str">
        <f t="shared" si="0"/>
        <v>CUADRO 5_inciso h)</v>
      </c>
    </row>
    <row r="24" spans="1:5" s="16" customFormat="1">
      <c r="A24" s="114" t="s">
        <v>91</v>
      </c>
      <c r="B24" s="114">
        <v>2520</v>
      </c>
      <c r="C24" s="114" t="s">
        <v>143</v>
      </c>
      <c r="D24" s="115" t="s">
        <v>144</v>
      </c>
      <c r="E24" s="116" t="str">
        <f t="shared" si="0"/>
        <v>CUADRO 2_36320-3</v>
      </c>
    </row>
    <row r="25" spans="1:5" s="16" customFormat="1">
      <c r="A25" s="114" t="s">
        <v>91</v>
      </c>
      <c r="B25" s="114"/>
      <c r="C25" s="114" t="s">
        <v>145</v>
      </c>
      <c r="D25" s="115" t="s">
        <v>146</v>
      </c>
      <c r="E25" s="116" t="str">
        <f t="shared" si="0"/>
        <v>CUADRO 2_36320-2</v>
      </c>
    </row>
    <row r="26" spans="1:5" s="16" customFormat="1">
      <c r="A26" s="114" t="s">
        <v>91</v>
      </c>
      <c r="B26" s="114">
        <v>2520</v>
      </c>
      <c r="C26" s="114" t="s">
        <v>147</v>
      </c>
      <c r="D26" s="115" t="s">
        <v>148</v>
      </c>
      <c r="E26" s="116" t="str">
        <f t="shared" si="0"/>
        <v>CUADRO 2_36320-1</v>
      </c>
    </row>
    <row r="27" spans="1:5" s="16" customFormat="1" ht="38.25">
      <c r="A27" s="114" t="s">
        <v>122</v>
      </c>
      <c r="B27" s="114">
        <v>2022</v>
      </c>
      <c r="C27" s="114">
        <v>20221</v>
      </c>
      <c r="D27" s="115" t="s">
        <v>149</v>
      </c>
      <c r="E27" s="116" t="str">
        <f t="shared" si="0"/>
        <v>CUADRO 3_20221</v>
      </c>
    </row>
    <row r="28" spans="1:5" s="16" customFormat="1">
      <c r="A28" s="114" t="s">
        <v>100</v>
      </c>
      <c r="B28" s="114" t="s">
        <v>95</v>
      </c>
      <c r="C28" s="114" t="s">
        <v>150</v>
      </c>
      <c r="D28" s="115" t="s">
        <v>151</v>
      </c>
      <c r="E28" s="116" t="str">
        <f t="shared" si="0"/>
        <v>CUADRO 5_inciso d)</v>
      </c>
    </row>
    <row r="29" spans="1:5" s="16" customFormat="1">
      <c r="A29" s="114" t="s">
        <v>103</v>
      </c>
      <c r="B29" s="114"/>
      <c r="C29" s="114" t="s">
        <v>152</v>
      </c>
      <c r="D29" s="115" t="s">
        <v>153</v>
      </c>
      <c r="E29" s="116" t="str">
        <f t="shared" si="0"/>
        <v>CUADRO 10_53111-1</v>
      </c>
    </row>
    <row r="30" spans="1:5" s="16" customFormat="1">
      <c r="A30" s="114" t="s">
        <v>94</v>
      </c>
      <c r="B30" s="114" t="s">
        <v>95</v>
      </c>
      <c r="C30" s="114" t="s">
        <v>154</v>
      </c>
      <c r="D30" s="115" t="s">
        <v>155</v>
      </c>
      <c r="E30" s="116" t="str">
        <f t="shared" si="0"/>
        <v>CUADRO 4_inciso n)</v>
      </c>
    </row>
    <row r="31" spans="1:5" s="16" customFormat="1">
      <c r="A31" s="114" t="s">
        <v>103</v>
      </c>
      <c r="B31" s="114"/>
      <c r="C31" s="114" t="s">
        <v>156</v>
      </c>
      <c r="D31" s="118" t="s">
        <v>157</v>
      </c>
      <c r="E31" s="116" t="str">
        <f t="shared" si="0"/>
        <v>CUADRO 10_54400-1</v>
      </c>
    </row>
    <row r="32" spans="1:5" s="16" customFormat="1">
      <c r="A32" s="114" t="s">
        <v>91</v>
      </c>
      <c r="B32" s="114"/>
      <c r="C32" s="114" t="s">
        <v>158</v>
      </c>
      <c r="D32" s="115" t="s">
        <v>159</v>
      </c>
      <c r="E32" s="116" t="str">
        <f t="shared" si="0"/>
        <v>CUADRO 2_42999-2</v>
      </c>
    </row>
    <row r="33" spans="1:5" s="16" customFormat="1">
      <c r="A33" s="114" t="s">
        <v>91</v>
      </c>
      <c r="B33" s="114">
        <v>2899</v>
      </c>
      <c r="C33" s="114" t="s">
        <v>160</v>
      </c>
      <c r="D33" s="115" t="s">
        <v>161</v>
      </c>
      <c r="E33" s="116" t="str">
        <f t="shared" si="0"/>
        <v>CUADRO 2_42944-2</v>
      </c>
    </row>
    <row r="34" spans="1:5" s="16" customFormat="1">
      <c r="A34" s="114" t="s">
        <v>91</v>
      </c>
      <c r="B34" s="114"/>
      <c r="C34" s="114" t="s">
        <v>162</v>
      </c>
      <c r="D34" s="117" t="s">
        <v>163</v>
      </c>
      <c r="E34" s="116" t="str">
        <f t="shared" si="0"/>
        <v>CUADRO 2_46340-1</v>
      </c>
    </row>
    <row r="35" spans="1:5" s="16" customFormat="1" ht="25.5">
      <c r="A35" s="114" t="s">
        <v>132</v>
      </c>
      <c r="B35" s="114"/>
      <c r="C35" s="114" t="s">
        <v>164</v>
      </c>
      <c r="D35" s="115" t="s">
        <v>165</v>
      </c>
      <c r="E35" s="116" t="str">
        <f t="shared" si="0"/>
        <v>CUADRO 6_74110-11</v>
      </c>
    </row>
    <row r="36" spans="1:5" s="16" customFormat="1">
      <c r="A36" s="114"/>
      <c r="B36" s="114" t="s">
        <v>95</v>
      </c>
      <c r="C36" s="114" t="s">
        <v>166</v>
      </c>
      <c r="D36" s="115" t="s">
        <v>167</v>
      </c>
      <c r="E36" s="116" t="str">
        <f t="shared" si="0"/>
        <v>_inciso o)</v>
      </c>
    </row>
    <row r="37" spans="1:5" s="16" customFormat="1">
      <c r="A37" s="114" t="s">
        <v>100</v>
      </c>
      <c r="B37" s="114" t="s">
        <v>95</v>
      </c>
      <c r="C37" s="114" t="s">
        <v>168</v>
      </c>
      <c r="D37" s="115" t="s">
        <v>169</v>
      </c>
      <c r="E37" s="116" t="str">
        <f t="shared" si="0"/>
        <v>CUADRO 5_inciso v)</v>
      </c>
    </row>
    <row r="38" spans="1:5" s="16" customFormat="1">
      <c r="A38" s="114" t="s">
        <v>91</v>
      </c>
      <c r="B38" s="114"/>
      <c r="C38" s="114" t="s">
        <v>170</v>
      </c>
      <c r="D38" s="115" t="s">
        <v>171</v>
      </c>
      <c r="E38" s="116" t="str">
        <f t="shared" si="0"/>
        <v>CUADRO 2_43220-1</v>
      </c>
    </row>
    <row r="39" spans="1:5" s="16" customFormat="1">
      <c r="A39" s="114" t="s">
        <v>124</v>
      </c>
      <c r="B39" s="114" t="s">
        <v>95</v>
      </c>
      <c r="C39" s="114" t="s">
        <v>172</v>
      </c>
      <c r="D39" s="115" t="s">
        <v>173</v>
      </c>
      <c r="E39" s="116" t="str">
        <f t="shared" si="0"/>
        <v>CUADRO 1_inciso j)</v>
      </c>
    </row>
    <row r="40" spans="1:5" s="16" customFormat="1">
      <c r="A40" s="114" t="s">
        <v>112</v>
      </c>
      <c r="B40" s="114"/>
      <c r="C40" s="114" t="s">
        <v>174</v>
      </c>
      <c r="D40" s="115" t="s">
        <v>175</v>
      </c>
      <c r="E40" s="116" t="str">
        <f t="shared" si="0"/>
        <v>CUADRO 11_35110-21</v>
      </c>
    </row>
    <row r="41" spans="1:5" s="16" customFormat="1" ht="38.25">
      <c r="A41" s="114" t="s">
        <v>122</v>
      </c>
      <c r="B41" s="114"/>
      <c r="C41" s="114">
        <v>28111</v>
      </c>
      <c r="D41" s="118" t="s">
        <v>176</v>
      </c>
      <c r="E41" s="116" t="str">
        <f t="shared" si="0"/>
        <v>CUADRO 3_28111</v>
      </c>
    </row>
    <row r="42" spans="1:5" s="16" customFormat="1">
      <c r="A42" s="114" t="s">
        <v>112</v>
      </c>
      <c r="B42" s="114"/>
      <c r="C42" s="114" t="s">
        <v>177</v>
      </c>
      <c r="D42" s="115" t="s">
        <v>178</v>
      </c>
      <c r="E42" s="116" t="str">
        <f t="shared" si="0"/>
        <v>CUADRO 11_35110-61</v>
      </c>
    </row>
    <row r="43" spans="1:5" s="16" customFormat="1" ht="25.5">
      <c r="A43" s="114" t="s">
        <v>100</v>
      </c>
      <c r="B43" s="114" t="s">
        <v>95</v>
      </c>
      <c r="C43" s="114" t="s">
        <v>179</v>
      </c>
      <c r="D43" s="118" t="s">
        <v>180</v>
      </c>
      <c r="E43" s="116" t="str">
        <f t="shared" si="0"/>
        <v>CUADRO 5_inciso p)</v>
      </c>
    </row>
    <row r="44" spans="1:5" s="16" customFormat="1">
      <c r="A44" s="114" t="s">
        <v>91</v>
      </c>
      <c r="B44" s="114">
        <v>2899</v>
      </c>
      <c r="C44" s="114" t="s">
        <v>181</v>
      </c>
      <c r="D44" s="115" t="s">
        <v>182</v>
      </c>
      <c r="E44" s="116" t="str">
        <f t="shared" si="0"/>
        <v>CUADRO 2_42911-1</v>
      </c>
    </row>
    <row r="45" spans="1:5" s="16" customFormat="1">
      <c r="A45" s="119" t="s">
        <v>91</v>
      </c>
      <c r="B45" s="119"/>
      <c r="C45" s="119" t="s">
        <v>183</v>
      </c>
      <c r="D45" s="120" t="s">
        <v>184</v>
      </c>
      <c r="E45" s="116" t="str">
        <f t="shared" si="0"/>
        <v>CUADRO 2_42921-2</v>
      </c>
    </row>
    <row r="46" spans="1:5" s="16" customFormat="1">
      <c r="A46" s="114" t="s">
        <v>91</v>
      </c>
      <c r="B46" s="114"/>
      <c r="C46" s="114" t="s">
        <v>185</v>
      </c>
      <c r="D46" s="117" t="s">
        <v>186</v>
      </c>
      <c r="E46" s="116" t="str">
        <f t="shared" si="0"/>
        <v>CUADRO 2_37990-1</v>
      </c>
    </row>
    <row r="47" spans="1:5" s="16" customFormat="1" ht="51">
      <c r="A47" s="114" t="s">
        <v>122</v>
      </c>
      <c r="B47" s="114" t="s">
        <v>187</v>
      </c>
      <c r="C47" s="114" t="s">
        <v>188</v>
      </c>
      <c r="D47" s="115" t="s">
        <v>189</v>
      </c>
      <c r="E47" s="116" t="str">
        <f t="shared" si="0"/>
        <v>CUADRO 3_27101i</v>
      </c>
    </row>
    <row r="48" spans="1:5" s="16" customFormat="1" ht="165.75">
      <c r="A48" s="119" t="s">
        <v>122</v>
      </c>
      <c r="B48" s="119" t="s">
        <v>190</v>
      </c>
      <c r="C48" s="119" t="s">
        <v>191</v>
      </c>
      <c r="D48" s="120" t="s">
        <v>192</v>
      </c>
      <c r="E48" s="116" t="str">
        <f t="shared" si="0"/>
        <v>CUADRO 3_27101n</v>
      </c>
    </row>
    <row r="49" spans="1:5" s="16" customFormat="1">
      <c r="A49" s="119" t="s">
        <v>100</v>
      </c>
      <c r="B49" s="119" t="s">
        <v>95</v>
      </c>
      <c r="C49" s="119" t="s">
        <v>193</v>
      </c>
      <c r="D49" s="120" t="s">
        <v>194</v>
      </c>
      <c r="E49" s="116" t="str">
        <f t="shared" si="0"/>
        <v>CUADRO 5_inciso s)</v>
      </c>
    </row>
    <row r="50" spans="1:5" s="16" customFormat="1">
      <c r="A50" s="119" t="s">
        <v>112</v>
      </c>
      <c r="B50" s="119"/>
      <c r="C50" s="119" t="s">
        <v>195</v>
      </c>
      <c r="D50" s="115" t="s">
        <v>196</v>
      </c>
      <c r="E50" s="116" t="str">
        <f t="shared" si="0"/>
        <v>CUADRO 11_37510-11</v>
      </c>
    </row>
    <row r="51" spans="1:5" s="16" customFormat="1">
      <c r="A51" s="119" t="s">
        <v>91</v>
      </c>
      <c r="B51" s="119"/>
      <c r="C51" s="119" t="s">
        <v>197</v>
      </c>
      <c r="D51" s="118" t="s">
        <v>198</v>
      </c>
      <c r="E51" s="116" t="str">
        <f t="shared" si="0"/>
        <v>CUADRO 2_44440-1</v>
      </c>
    </row>
    <row r="52" spans="1:5" s="16" customFormat="1" ht="38.25">
      <c r="A52" s="119" t="s">
        <v>112</v>
      </c>
      <c r="B52" s="119"/>
      <c r="C52" s="119" t="s">
        <v>199</v>
      </c>
      <c r="D52" s="120" t="s">
        <v>200</v>
      </c>
      <c r="E52" s="116" t="str">
        <f t="shared" si="0"/>
        <v>CUADRO 11_37210-11</v>
      </c>
    </row>
    <row r="53" spans="1:5" s="16" customFormat="1">
      <c r="A53" s="119" t="s">
        <v>112</v>
      </c>
      <c r="B53" s="119"/>
      <c r="C53" s="119" t="s">
        <v>201</v>
      </c>
      <c r="D53" s="120" t="s">
        <v>202</v>
      </c>
      <c r="E53" s="116" t="str">
        <f t="shared" si="0"/>
        <v>CUADRO 11_37210-12</v>
      </c>
    </row>
    <row r="54" spans="1:5" s="16" customFormat="1">
      <c r="A54" s="119" t="s">
        <v>127</v>
      </c>
      <c r="B54" s="119"/>
      <c r="C54" s="119" t="s">
        <v>203</v>
      </c>
      <c r="D54" s="120" t="s">
        <v>204</v>
      </c>
      <c r="E54" s="116" t="str">
        <f t="shared" si="0"/>
        <v>CUADRO 7_51641-1</v>
      </c>
    </row>
    <row r="55" spans="1:5" s="16" customFormat="1">
      <c r="A55" s="119" t="s">
        <v>127</v>
      </c>
      <c r="B55" s="119"/>
      <c r="C55" s="119" t="s">
        <v>205</v>
      </c>
      <c r="D55" s="120" t="s">
        <v>206</v>
      </c>
      <c r="E55" s="116" t="str">
        <f t="shared" si="0"/>
        <v>CUADRO 7_51620-1</v>
      </c>
    </row>
    <row r="56" spans="1:5" s="16" customFormat="1">
      <c r="A56" s="119" t="s">
        <v>112</v>
      </c>
      <c r="B56" s="119"/>
      <c r="C56" s="119" t="s">
        <v>207</v>
      </c>
      <c r="D56" s="120" t="s">
        <v>208</v>
      </c>
      <c r="E56" s="116" t="str">
        <f t="shared" si="0"/>
        <v>CUADRO 11_46212-51</v>
      </c>
    </row>
    <row r="57" spans="1:5" s="16" customFormat="1">
      <c r="A57" s="119" t="s">
        <v>112</v>
      </c>
      <c r="B57" s="114"/>
      <c r="C57" s="119" t="s">
        <v>209</v>
      </c>
      <c r="D57" s="120" t="s">
        <v>210</v>
      </c>
      <c r="E57" s="116" t="str">
        <f t="shared" si="0"/>
        <v>CUADRO 11_46212-31</v>
      </c>
    </row>
    <row r="58" spans="1:5" s="16" customFormat="1">
      <c r="A58" s="119" t="s">
        <v>112</v>
      </c>
      <c r="B58" s="119"/>
      <c r="C58" s="119" t="s">
        <v>211</v>
      </c>
      <c r="D58" s="120" t="s">
        <v>212</v>
      </c>
      <c r="E58" s="116" t="str">
        <f t="shared" si="0"/>
        <v>CUADRO 11_46212-41</v>
      </c>
    </row>
    <row r="59" spans="1:5" s="16" customFormat="1">
      <c r="A59" s="119" t="s">
        <v>112</v>
      </c>
      <c r="B59" s="119"/>
      <c r="C59" s="119" t="s">
        <v>213</v>
      </c>
      <c r="D59" s="120" t="s">
        <v>214</v>
      </c>
      <c r="E59" s="116" t="str">
        <f t="shared" si="0"/>
        <v>CUADRO 11_42999-51</v>
      </c>
    </row>
    <row r="60" spans="1:5" s="16" customFormat="1">
      <c r="A60" s="119" t="s">
        <v>112</v>
      </c>
      <c r="B60" s="119"/>
      <c r="C60" s="119" t="s">
        <v>215</v>
      </c>
      <c r="D60" s="120" t="s">
        <v>216</v>
      </c>
      <c r="E60" s="116" t="str">
        <f t="shared" si="0"/>
        <v>CUADRO 11_37350-11</v>
      </c>
    </row>
    <row r="61" spans="1:5" s="16" customFormat="1" ht="26.25">
      <c r="A61" s="119" t="s">
        <v>122</v>
      </c>
      <c r="B61" s="119"/>
      <c r="C61" s="119">
        <v>26931</v>
      </c>
      <c r="D61" s="121" t="s">
        <v>324</v>
      </c>
      <c r="E61" s="116" t="str">
        <f t="shared" si="0"/>
        <v>CUADRO 3_26931</v>
      </c>
    </row>
    <row r="62" spans="1:5" s="16" customFormat="1">
      <c r="A62" s="119" t="s">
        <v>112</v>
      </c>
      <c r="B62" s="119"/>
      <c r="C62" s="119" t="s">
        <v>217</v>
      </c>
      <c r="D62" s="120" t="s">
        <v>218</v>
      </c>
      <c r="E62" s="116" t="str">
        <f t="shared" si="0"/>
        <v>CUADRO 11_43240-32</v>
      </c>
    </row>
    <row r="63" spans="1:5" s="16" customFormat="1">
      <c r="A63" s="119" t="s">
        <v>112</v>
      </c>
      <c r="B63" s="119"/>
      <c r="C63" s="119" t="s">
        <v>219</v>
      </c>
      <c r="D63" s="120" t="s">
        <v>220</v>
      </c>
      <c r="E63" s="116" t="str">
        <f t="shared" si="0"/>
        <v>CUADRO 11_43240-31</v>
      </c>
    </row>
    <row r="64" spans="1:5" s="16" customFormat="1">
      <c r="A64" s="119" t="s">
        <v>103</v>
      </c>
      <c r="B64" s="119"/>
      <c r="C64" s="119" t="s">
        <v>221</v>
      </c>
      <c r="D64" s="120" t="s">
        <v>222</v>
      </c>
      <c r="E64" s="116" t="str">
        <f t="shared" si="0"/>
        <v>CUADRO 10_31210-11</v>
      </c>
    </row>
    <row r="65" spans="1:5" s="16" customFormat="1">
      <c r="A65" s="119" t="s">
        <v>91</v>
      </c>
      <c r="B65" s="119"/>
      <c r="C65" s="119" t="s">
        <v>223</v>
      </c>
      <c r="D65" s="120" t="s">
        <v>224</v>
      </c>
      <c r="E65" s="116" t="str">
        <f t="shared" si="0"/>
        <v>CUADRO 2_31430-1</v>
      </c>
    </row>
    <row r="66" spans="1:5" s="16" customFormat="1">
      <c r="A66" s="119" t="s">
        <v>91</v>
      </c>
      <c r="B66" s="119"/>
      <c r="C66" s="119" t="s">
        <v>325</v>
      </c>
      <c r="D66" s="120" t="s">
        <v>326</v>
      </c>
      <c r="E66" s="116" t="str">
        <f t="shared" si="0"/>
        <v>CUADRO 2_31100-1</v>
      </c>
    </row>
    <row r="67" spans="1:5" s="16" customFormat="1" ht="25.5">
      <c r="A67" s="119" t="s">
        <v>100</v>
      </c>
      <c r="B67" s="119" t="s">
        <v>95</v>
      </c>
      <c r="C67" s="119" t="s">
        <v>225</v>
      </c>
      <c r="D67" s="120" t="s">
        <v>226</v>
      </c>
      <c r="E67" s="116" t="str">
        <f t="shared" ref="E67:E95" si="1">CONCATENATE(A67,"_",C67)</f>
        <v>CUADRO 5_inciso a)</v>
      </c>
    </row>
    <row r="68" spans="1:5" s="16" customFormat="1" ht="89.25">
      <c r="A68" s="119" t="s">
        <v>122</v>
      </c>
      <c r="B68" s="119">
        <v>2922</v>
      </c>
      <c r="C68" s="119">
        <v>29221</v>
      </c>
      <c r="D68" s="120" t="s">
        <v>227</v>
      </c>
      <c r="E68" s="116" t="str">
        <f t="shared" si="1"/>
        <v>CUADRO 3_29221</v>
      </c>
    </row>
    <row r="69" spans="1:5" s="16" customFormat="1">
      <c r="A69" s="119" t="s">
        <v>91</v>
      </c>
      <c r="B69" s="119"/>
      <c r="C69" s="119" t="s">
        <v>228</v>
      </c>
      <c r="D69" s="120" t="s">
        <v>229</v>
      </c>
      <c r="E69" s="116" t="str">
        <f t="shared" si="1"/>
        <v>CUADRO 2_44427-1</v>
      </c>
    </row>
    <row r="70" spans="1:5" s="16" customFormat="1">
      <c r="A70" s="119" t="s">
        <v>124</v>
      </c>
      <c r="B70" s="119" t="s">
        <v>95</v>
      </c>
      <c r="C70" s="119" t="s">
        <v>230</v>
      </c>
      <c r="D70" s="120" t="s">
        <v>231</v>
      </c>
      <c r="E70" s="116" t="str">
        <f t="shared" si="1"/>
        <v>CUADRO 1_inciso t)</v>
      </c>
    </row>
    <row r="71" spans="1:5" s="16" customFormat="1">
      <c r="A71" s="119" t="s">
        <v>124</v>
      </c>
      <c r="B71" s="119" t="s">
        <v>95</v>
      </c>
      <c r="C71" s="119" t="s">
        <v>232</v>
      </c>
      <c r="D71" s="120" t="s">
        <v>233</v>
      </c>
      <c r="E71" s="116" t="str">
        <f t="shared" si="1"/>
        <v>CUADRO 1_inciso w)</v>
      </c>
    </row>
    <row r="72" spans="1:5" s="16" customFormat="1">
      <c r="A72" s="119" t="s">
        <v>112</v>
      </c>
      <c r="B72" s="119"/>
      <c r="C72" s="119" t="s">
        <v>234</v>
      </c>
      <c r="D72" s="120" t="s">
        <v>235</v>
      </c>
      <c r="E72" s="116" t="str">
        <f t="shared" si="1"/>
        <v>CUADRO 11_37610-11</v>
      </c>
    </row>
    <row r="73" spans="1:5" s="16" customFormat="1">
      <c r="A73" s="119" t="s">
        <v>112</v>
      </c>
      <c r="B73" s="119"/>
      <c r="C73" s="119" t="s">
        <v>236</v>
      </c>
      <c r="D73" s="120" t="s">
        <v>237</v>
      </c>
      <c r="E73" s="116" t="str">
        <f t="shared" si="1"/>
        <v>CUADRO 11_37610-12</v>
      </c>
    </row>
    <row r="74" spans="1:5" s="16" customFormat="1">
      <c r="A74" s="119" t="s">
        <v>91</v>
      </c>
      <c r="B74" s="119"/>
      <c r="C74" s="119" t="s">
        <v>238</v>
      </c>
      <c r="D74" s="120" t="s">
        <v>239</v>
      </c>
      <c r="E74" s="116" t="str">
        <f t="shared" si="1"/>
        <v>CUADRO 2_37540-1</v>
      </c>
    </row>
    <row r="75" spans="1:5" s="16" customFormat="1" ht="25.5">
      <c r="A75" s="119" t="s">
        <v>124</v>
      </c>
      <c r="B75" s="119" t="s">
        <v>95</v>
      </c>
      <c r="C75" s="119" t="s">
        <v>240</v>
      </c>
      <c r="D75" s="120" t="s">
        <v>327</v>
      </c>
      <c r="E75" s="116" t="str">
        <f t="shared" si="1"/>
        <v>CUADRO 1_inciso i)</v>
      </c>
    </row>
    <row r="76" spans="1:5" s="16" customFormat="1">
      <c r="A76" s="119" t="s">
        <v>127</v>
      </c>
      <c r="B76" s="119"/>
      <c r="C76" s="119" t="s">
        <v>241</v>
      </c>
      <c r="D76" s="120" t="s">
        <v>242</v>
      </c>
      <c r="E76" s="116" t="str">
        <f t="shared" si="1"/>
        <v>CUADRO 7_51560-12</v>
      </c>
    </row>
    <row r="77" spans="1:5" s="16" customFormat="1">
      <c r="A77" s="119" t="s">
        <v>127</v>
      </c>
      <c r="B77" s="119"/>
      <c r="C77" s="119" t="s">
        <v>243</v>
      </c>
      <c r="D77" s="120" t="s">
        <v>244</v>
      </c>
      <c r="E77" s="116" t="str">
        <f t="shared" si="1"/>
        <v>CUADRO 7_51560-11</v>
      </c>
    </row>
    <row r="78" spans="1:5" s="16" customFormat="1" ht="63.75">
      <c r="A78" s="119" t="s">
        <v>122</v>
      </c>
      <c r="B78" s="119">
        <v>2519</v>
      </c>
      <c r="C78" s="119">
        <v>25191</v>
      </c>
      <c r="D78" s="120" t="s">
        <v>245</v>
      </c>
      <c r="E78" s="116" t="str">
        <f t="shared" si="1"/>
        <v>CUADRO 3_25191</v>
      </c>
    </row>
    <row r="79" spans="1:5" s="16" customFormat="1" ht="63.75">
      <c r="A79" s="119" t="s">
        <v>122</v>
      </c>
      <c r="B79" s="119"/>
      <c r="C79" s="119">
        <v>2899</v>
      </c>
      <c r="D79" s="120" t="s">
        <v>246</v>
      </c>
      <c r="E79" s="116" t="str">
        <f t="shared" si="1"/>
        <v>CUADRO 3_2899</v>
      </c>
    </row>
    <row r="80" spans="1:5" s="16" customFormat="1">
      <c r="A80" s="119" t="s">
        <v>91</v>
      </c>
      <c r="B80" s="119">
        <v>2699</v>
      </c>
      <c r="C80" s="119" t="s">
        <v>247</v>
      </c>
      <c r="D80" s="115" t="s">
        <v>248</v>
      </c>
      <c r="E80" s="116" t="str">
        <f t="shared" si="1"/>
        <v>CUADRO 2_37990-2</v>
      </c>
    </row>
    <row r="81" spans="1:5" s="16" customFormat="1" ht="25.5">
      <c r="A81" s="119" t="s">
        <v>122</v>
      </c>
      <c r="B81" s="119"/>
      <c r="C81" s="119">
        <v>14101</v>
      </c>
      <c r="D81" s="115" t="s">
        <v>249</v>
      </c>
      <c r="E81" s="116" t="str">
        <f t="shared" si="1"/>
        <v>CUADRO 3_14101</v>
      </c>
    </row>
    <row r="82" spans="1:5" s="16" customFormat="1">
      <c r="A82" s="119" t="s">
        <v>112</v>
      </c>
      <c r="B82" s="119"/>
      <c r="C82" s="119" t="s">
        <v>250</v>
      </c>
      <c r="D82" s="120" t="s">
        <v>251</v>
      </c>
      <c r="E82" s="116" t="str">
        <f t="shared" si="1"/>
        <v>CUADRO 11_36950-21</v>
      </c>
    </row>
    <row r="83" spans="1:5" s="16" customFormat="1">
      <c r="A83" s="119" t="s">
        <v>127</v>
      </c>
      <c r="B83" s="119"/>
      <c r="C83" s="119" t="s">
        <v>252</v>
      </c>
      <c r="D83" s="120" t="s">
        <v>253</v>
      </c>
      <c r="E83" s="116" t="str">
        <f t="shared" si="1"/>
        <v>CUADRO 7_51730-1</v>
      </c>
    </row>
    <row r="84" spans="1:5" s="16" customFormat="1">
      <c r="A84" s="119" t="s">
        <v>91</v>
      </c>
      <c r="B84" s="119">
        <v>2422</v>
      </c>
      <c r="C84" s="119" t="s">
        <v>254</v>
      </c>
      <c r="D84" s="120" t="s">
        <v>255</v>
      </c>
      <c r="E84" s="116" t="str">
        <f t="shared" si="1"/>
        <v>CUADRO 2_35110-3</v>
      </c>
    </row>
    <row r="85" spans="1:5" s="16" customFormat="1">
      <c r="A85" s="114" t="s">
        <v>94</v>
      </c>
      <c r="B85" s="114" t="s">
        <v>95</v>
      </c>
      <c r="C85" s="114" t="s">
        <v>256</v>
      </c>
      <c r="D85" s="115" t="s">
        <v>257</v>
      </c>
      <c r="E85" s="116" t="str">
        <f t="shared" si="1"/>
        <v>CUADRO 4_inciso c)</v>
      </c>
    </row>
    <row r="86" spans="1:5" s="16" customFormat="1">
      <c r="A86" s="114" t="s">
        <v>91</v>
      </c>
      <c r="B86" s="114">
        <v>2720</v>
      </c>
      <c r="C86" s="114" t="s">
        <v>258</v>
      </c>
      <c r="D86" s="115" t="s">
        <v>259</v>
      </c>
      <c r="E86" s="116" t="str">
        <f t="shared" si="1"/>
        <v>CUADRO 2_41530-1</v>
      </c>
    </row>
    <row r="87" spans="1:5" s="16" customFormat="1">
      <c r="A87" s="114" t="s">
        <v>91</v>
      </c>
      <c r="B87" s="114"/>
      <c r="C87" s="114" t="s">
        <v>260</v>
      </c>
      <c r="D87" s="115" t="s">
        <v>261</v>
      </c>
      <c r="E87" s="116" t="str">
        <f t="shared" si="1"/>
        <v>CUADRO 2_41510-1</v>
      </c>
    </row>
    <row r="88" spans="1:5" s="16" customFormat="1" ht="25.5">
      <c r="A88" s="114" t="s">
        <v>124</v>
      </c>
      <c r="B88" s="114" t="s">
        <v>95</v>
      </c>
      <c r="C88" s="114" t="s">
        <v>262</v>
      </c>
      <c r="D88" s="115" t="s">
        <v>263</v>
      </c>
      <c r="E88" s="116" t="str">
        <f t="shared" si="1"/>
        <v>CUADRO 1_inciso e)</v>
      </c>
    </row>
    <row r="89" spans="1:5" s="16" customFormat="1" ht="25.5">
      <c r="A89" s="119" t="s">
        <v>112</v>
      </c>
      <c r="B89" s="119"/>
      <c r="C89" s="119" t="s">
        <v>264</v>
      </c>
      <c r="D89" s="120" t="s">
        <v>265</v>
      </c>
      <c r="E89" s="116" t="str">
        <f t="shared" si="1"/>
        <v>CUADRO 11_37129-21</v>
      </c>
    </row>
    <row r="90" spans="1:5" s="16" customFormat="1">
      <c r="A90" s="119" t="s">
        <v>112</v>
      </c>
      <c r="B90" s="119"/>
      <c r="C90" s="119" t="s">
        <v>266</v>
      </c>
      <c r="D90" s="120" t="s">
        <v>267</v>
      </c>
      <c r="E90" s="116" t="str">
        <f t="shared" si="1"/>
        <v>CUADRO 11_44826-21</v>
      </c>
    </row>
    <row r="91" spans="1:5" s="16" customFormat="1">
      <c r="A91" s="114" t="s">
        <v>112</v>
      </c>
      <c r="B91" s="114"/>
      <c r="C91" s="114" t="s">
        <v>268</v>
      </c>
      <c r="D91" s="115" t="s">
        <v>269</v>
      </c>
      <c r="E91" s="116" t="str">
        <f t="shared" si="1"/>
        <v>CUADRO 11_46212-52</v>
      </c>
    </row>
    <row r="92" spans="1:5" s="16" customFormat="1">
      <c r="A92" s="119" t="s">
        <v>270</v>
      </c>
      <c r="B92" s="114" t="s">
        <v>95</v>
      </c>
      <c r="C92" s="114" t="s">
        <v>271</v>
      </c>
      <c r="D92" s="115" t="s">
        <v>272</v>
      </c>
      <c r="E92" s="116" t="str">
        <f t="shared" si="1"/>
        <v>CUADRO 6.1_inciso l)</v>
      </c>
    </row>
    <row r="93" spans="1:5" s="16" customFormat="1">
      <c r="A93" s="114" t="s">
        <v>100</v>
      </c>
      <c r="B93" s="114" t="s">
        <v>95</v>
      </c>
      <c r="C93" s="114" t="s">
        <v>273</v>
      </c>
      <c r="D93" s="115" t="s">
        <v>274</v>
      </c>
      <c r="E93" s="122" t="str">
        <f t="shared" si="1"/>
        <v>CUADRO 5_inciso u)</v>
      </c>
    </row>
    <row r="94" spans="1:5" s="16" customFormat="1" ht="64.5">
      <c r="A94" s="123" t="s">
        <v>122</v>
      </c>
      <c r="B94" s="123">
        <v>2610</v>
      </c>
      <c r="C94" s="123">
        <v>26101</v>
      </c>
      <c r="D94" s="117" t="s">
        <v>275</v>
      </c>
      <c r="E94" s="122" t="str">
        <f t="shared" si="1"/>
        <v>CUADRO 3_26101</v>
      </c>
    </row>
    <row r="95" spans="1:5" s="16" customFormat="1">
      <c r="A95" s="123" t="s">
        <v>112</v>
      </c>
      <c r="B95" s="123"/>
      <c r="C95" s="123" t="s">
        <v>276</v>
      </c>
      <c r="D95" s="117" t="s">
        <v>277</v>
      </c>
      <c r="E95" s="122" t="str">
        <f t="shared" si="1"/>
        <v>CUADRO 11_37540-21</v>
      </c>
    </row>
    <row r="96" spans="1:5" s="16" customFormat="1">
      <c r="A96" s="124"/>
      <c r="B96" s="125"/>
      <c r="C96" s="124"/>
      <c r="D96" s="125"/>
      <c r="E96" s="125"/>
    </row>
  </sheetData>
  <sheetProtection password="DEC4" sheet="1" objects="1" scenarios="1"/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4">
    <tabColor rgb="FF00B050"/>
  </sheetPr>
  <dimension ref="A1:C13"/>
  <sheetViews>
    <sheetView workbookViewId="0">
      <selection activeCell="B41" sqref="B41"/>
    </sheetView>
  </sheetViews>
  <sheetFormatPr baseColWidth="10" defaultColWidth="11" defaultRowHeight="15"/>
  <cols>
    <col min="1" max="1" width="58" customWidth="1"/>
    <col min="3" max="3" width="12.28515625" customWidth="1"/>
  </cols>
  <sheetData>
    <row r="1" spans="1:3">
      <c r="A1" s="129" t="s">
        <v>278</v>
      </c>
      <c r="B1" s="129"/>
      <c r="C1" s="129"/>
    </row>
    <row r="2" spans="1:3">
      <c r="A2" s="76" t="s">
        <v>279</v>
      </c>
      <c r="B2" s="76" t="s">
        <v>280</v>
      </c>
      <c r="C2" s="76" t="s">
        <v>281</v>
      </c>
    </row>
    <row r="3" spans="1:3">
      <c r="A3" s="77" t="s">
        <v>282</v>
      </c>
      <c r="B3" s="78"/>
      <c r="C3" s="79">
        <v>1</v>
      </c>
    </row>
    <row r="4" spans="1:3">
      <c r="A4" s="80" t="s">
        <v>283</v>
      </c>
      <c r="B4" s="81"/>
      <c r="C4" s="79">
        <f>B4*C3</f>
        <v>0</v>
      </c>
    </row>
    <row r="5" spans="1:3">
      <c r="A5" s="80" t="s">
        <v>284</v>
      </c>
      <c r="B5" s="81"/>
      <c r="C5" s="79">
        <f>B5</f>
        <v>0</v>
      </c>
    </row>
    <row r="6" spans="1:3">
      <c r="A6" s="77" t="s">
        <v>285</v>
      </c>
      <c r="B6" s="82"/>
      <c r="C6" s="79">
        <f>C3+C4+C5</f>
        <v>1</v>
      </c>
    </row>
    <row r="7" spans="1:3">
      <c r="A7" s="77" t="s">
        <v>286</v>
      </c>
      <c r="B7" s="81"/>
      <c r="C7" s="79">
        <f>B7*C6</f>
        <v>0</v>
      </c>
    </row>
    <row r="8" spans="1:3">
      <c r="A8" s="77" t="s">
        <v>287</v>
      </c>
      <c r="B8" s="82"/>
      <c r="C8" s="79">
        <f>C6+C7</f>
        <v>1</v>
      </c>
    </row>
    <row r="9" spans="1:3">
      <c r="A9" s="77" t="s">
        <v>288</v>
      </c>
      <c r="B9" s="81"/>
      <c r="C9" s="79">
        <f>B9*$C$8</f>
        <v>0</v>
      </c>
    </row>
    <row r="10" spans="1:3">
      <c r="A10" s="77" t="s">
        <v>289</v>
      </c>
      <c r="B10" s="81"/>
      <c r="C10" s="79">
        <f>B10*$C$8</f>
        <v>0</v>
      </c>
    </row>
    <row r="11" spans="1:3">
      <c r="A11" s="77" t="s">
        <v>290</v>
      </c>
      <c r="B11" s="81"/>
      <c r="C11" s="79">
        <f>B11*$C$8</f>
        <v>0</v>
      </c>
    </row>
    <row r="12" spans="1:3">
      <c r="A12" s="77" t="s">
        <v>291</v>
      </c>
      <c r="B12" s="81"/>
      <c r="C12" s="79">
        <f>B12*$C$8</f>
        <v>0</v>
      </c>
    </row>
    <row r="13" spans="1:3">
      <c r="A13" s="83" t="s">
        <v>292</v>
      </c>
      <c r="B13" s="83"/>
      <c r="C13" s="84">
        <f>ROUND(SUM(C8:C12),4)</f>
        <v>1</v>
      </c>
    </row>
  </sheetData>
  <sheetProtection sheet="1" objects="1"/>
  <protectedRanges>
    <protectedRange sqref="B4:B5 B7 B9:B12" name="Rango1"/>
  </protectedRanges>
  <mergeCells count="1">
    <mergeCell ref="A1:C1"/>
  </mergeCells>
  <pageMargins left="0.7" right="0.7" top="0.75" bottom="0.75" header="0.3" footer="0.3"/>
  <ignoredErrors>
    <ignoredError sqref="C8 C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H39" sqref="H39"/>
    </sheetView>
  </sheetViews>
  <sheetFormatPr baseColWidth="10" defaultColWidth="11" defaultRowHeight="15"/>
  <cols>
    <col min="2" max="2" width="43.42578125" customWidth="1"/>
    <col min="3" max="3" width="18.42578125" customWidth="1"/>
    <col min="4" max="4" width="19.140625" customWidth="1"/>
  </cols>
  <sheetData>
    <row r="1" spans="2:6">
      <c r="B1" s="132" t="s">
        <v>293</v>
      </c>
      <c r="C1" s="133"/>
      <c r="D1" s="134"/>
    </row>
    <row r="2" spans="2:6" ht="15.75" thickBot="1">
      <c r="B2" s="135"/>
      <c r="C2" s="136"/>
      <c r="D2" s="137"/>
    </row>
    <row r="3" spans="2:6">
      <c r="B3" s="331" t="s">
        <v>83</v>
      </c>
      <c r="C3" s="332" t="s">
        <v>294</v>
      </c>
      <c r="D3" s="333" t="s">
        <v>295</v>
      </c>
    </row>
    <row r="4" spans="2:6" ht="24">
      <c r="B4" s="335" t="s">
        <v>226</v>
      </c>
      <c r="C4" s="334" t="str">
        <f>IFERROR(INDEX('Indices INDEC'!$A:$E,MATCH('POLINOMICA DE REDET.'!$B4,'Indices INDEC'!$D:$D,0),5),"")</f>
        <v>CUADRO 5_inciso a)</v>
      </c>
      <c r="D4" s="336">
        <v>0.38</v>
      </c>
    </row>
    <row r="5" spans="2:6" ht="24">
      <c r="B5" s="335" t="s">
        <v>196</v>
      </c>
      <c r="C5" s="334" t="str">
        <f>IFERROR(INDEX('Indices INDEC'!$A:$E,MATCH('POLINOMICA DE REDET.'!$B5,'Indices INDEC'!$D:$D,0),5),"")</f>
        <v>CUADRO 11_37510-11</v>
      </c>
      <c r="D5" s="336">
        <v>0.16500000000000001</v>
      </c>
      <c r="F5" s="25"/>
    </row>
    <row r="6" spans="2:6">
      <c r="B6" s="335" t="s">
        <v>97</v>
      </c>
      <c r="C6" s="334" t="str">
        <f>IFERROR(INDEX('Indices INDEC'!$A:$E,MATCH('POLINOMICA DE REDET.'!$B6,'Indices INDEC'!$D:$D,0),5),"")</f>
        <v>CUADRO 4_inciso m)</v>
      </c>
      <c r="D6" s="336">
        <v>7.4999999999999997E-2</v>
      </c>
      <c r="F6" s="25"/>
    </row>
    <row r="7" spans="2:6">
      <c r="B7" s="335" t="s">
        <v>102</v>
      </c>
      <c r="C7" s="334" t="str">
        <f>IFERROR(INDEX('Indices INDEC'!$A:$E,MATCH('POLINOMICA DE REDET.'!$B7,'Indices INDEC'!$D:$D,0),5),"")</f>
        <v>CUADRO 5_inciso b)</v>
      </c>
      <c r="D7" s="336">
        <v>0.03</v>
      </c>
      <c r="F7" s="25"/>
    </row>
    <row r="8" spans="2:6">
      <c r="B8" s="335" t="s">
        <v>233</v>
      </c>
      <c r="C8" s="334" t="str">
        <f>IFERROR(INDEX('Indices INDEC'!$A:$E,MATCH('POLINOMICA DE REDET.'!$B8,'Indices INDEC'!$D:$D,0),5),"")</f>
        <v>CUADRO 1_inciso w)</v>
      </c>
      <c r="D8" s="336">
        <v>0.2</v>
      </c>
      <c r="F8" s="25"/>
    </row>
    <row r="9" spans="2:6">
      <c r="B9" s="335" t="s">
        <v>229</v>
      </c>
      <c r="C9" s="334" t="str">
        <f>IFERROR(INDEX('Indices INDEC'!$A:$E,MATCH('POLINOMICA DE REDET.'!$B9,'Indices INDEC'!$D:$D,0),5),"")</f>
        <v>CUADRO 2_44427-1</v>
      </c>
      <c r="D9" s="336">
        <v>0.05</v>
      </c>
    </row>
    <row r="10" spans="2:6">
      <c r="B10" s="337" t="s">
        <v>394</v>
      </c>
      <c r="C10" s="334" t="str">
        <f>IFERROR(INDEX('Indices INDEC'!$A:$E,MATCH('POLINOMICA DE REDET.'!$B10,'Indices INDEC'!$D:$D,0),5),"")</f>
        <v>_inciso o)</v>
      </c>
      <c r="D10" s="336">
        <v>0.03</v>
      </c>
    </row>
    <row r="11" spans="2:6" ht="24.75" thickBot="1">
      <c r="B11" s="335" t="s">
        <v>180</v>
      </c>
      <c r="C11" s="334" t="str">
        <f>IFERROR(INDEX('Indices INDEC'!$A:$E,MATCH('POLINOMICA DE REDET.'!$B11,'Indices INDEC'!$D:$D,0),5),"")</f>
        <v>CUADRO 5_inciso p)</v>
      </c>
      <c r="D11" s="336">
        <v>7.0000000000000007E-2</v>
      </c>
    </row>
    <row r="12" spans="2:6" ht="15.75" thickBot="1">
      <c r="B12" s="130" t="s">
        <v>296</v>
      </c>
      <c r="C12" s="131"/>
      <c r="D12" s="75">
        <f>SUM(D4:D11)</f>
        <v>1.0000000000000002</v>
      </c>
    </row>
    <row r="13" spans="2:6">
      <c r="B13" s="6"/>
      <c r="C13" s="6"/>
      <c r="D13" s="6"/>
    </row>
  </sheetData>
  <sheetProtection password="DEC4" sheet="1" objects="1" scenarios="1" formatCells="0" formatColumns="0"/>
  <mergeCells count="2">
    <mergeCell ref="B12:C12"/>
    <mergeCell ref="B1:D2"/>
  </mergeCells>
  <dataValidations count="3">
    <dataValidation type="list" allowBlank="1" showInputMessage="1" showErrorMessage="1" sqref="B13:B14">
      <formula1>DESCICC</formula1>
    </dataValidation>
    <dataValidation type="list" allowBlank="1" showInputMessage="1" showErrorMessage="1" sqref="C13:C14">
      <formula1>ICC</formula1>
    </dataValidation>
    <dataValidation type="list" allowBlank="1" showInputMessage="1" showErrorMessage="1" sqref="B4:B11">
      <formula1>'Indices INDEC'!$D2:$D200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5">
    <tabColor rgb="FF00B050"/>
  </sheetPr>
  <dimension ref="A1:K617"/>
  <sheetViews>
    <sheetView zoomScale="85" zoomScaleNormal="85" workbookViewId="0">
      <selection activeCell="K27" sqref="K27"/>
    </sheetView>
  </sheetViews>
  <sheetFormatPr baseColWidth="10" defaultColWidth="11" defaultRowHeight="15"/>
  <cols>
    <col min="1" max="1" width="9.140625" customWidth="1"/>
    <col min="2" max="2" width="18.5703125" customWidth="1"/>
    <col min="3" max="3" width="32" customWidth="1"/>
    <col min="4" max="4" width="13" style="1" customWidth="1"/>
    <col min="5" max="5" width="11.85546875" style="1" customWidth="1"/>
    <col min="6" max="6" width="16.28515625" customWidth="1"/>
    <col min="7" max="8" width="15.42578125" customWidth="1"/>
    <col min="9" max="9" width="14" style="25" customWidth="1"/>
    <col min="10" max="10" width="14" customWidth="1"/>
  </cols>
  <sheetData>
    <row r="1" spans="1:9">
      <c r="A1" s="140" t="s">
        <v>297</v>
      </c>
      <c r="B1" s="140" t="s">
        <v>298</v>
      </c>
      <c r="C1" s="140" t="s">
        <v>2</v>
      </c>
      <c r="D1" s="140" t="s">
        <v>299</v>
      </c>
      <c r="E1" s="140" t="s">
        <v>300</v>
      </c>
      <c r="F1" s="26" t="s">
        <v>301</v>
      </c>
      <c r="G1" s="138" t="s">
        <v>302</v>
      </c>
      <c r="H1" s="139"/>
    </row>
    <row r="2" spans="1:9">
      <c r="A2" s="141"/>
      <c r="B2" s="141"/>
      <c r="C2" s="141"/>
      <c r="D2" s="141"/>
      <c r="E2" s="141"/>
      <c r="F2" s="27" t="s">
        <v>303</v>
      </c>
      <c r="G2" s="27" t="s">
        <v>304</v>
      </c>
      <c r="H2" s="27" t="s">
        <v>296</v>
      </c>
    </row>
    <row r="3" spans="1:9">
      <c r="A3" s="28">
        <v>1</v>
      </c>
      <c r="B3" s="29"/>
      <c r="C3" s="30" t="str">
        <f>IFERROR(INDEX(COMPUTO!$A:$D,MATCH('ANALISIS DE PRECIO'!$A3,COMPUTO!$A:$A,0),2),"")</f>
        <v>TRABAJOS PREPARATORIOS</v>
      </c>
      <c r="D3" s="31"/>
      <c r="E3" s="31"/>
      <c r="F3" s="29"/>
      <c r="G3" s="29"/>
      <c r="H3" s="32"/>
    </row>
    <row r="4" spans="1:9" s="5" customFormat="1">
      <c r="A4" s="33"/>
      <c r="B4" s="34" t="s">
        <v>8</v>
      </c>
      <c r="C4" s="35" t="str">
        <f>IFERROR(INDEX(COMPUTO!$A:$D,MATCH('ANALISIS DE PRECIO'!$B4,COMPUTO!$A:$A,0),2),"")</f>
        <v>Obrador y cierre de obra</v>
      </c>
      <c r="D4" s="34" t="str">
        <f>IFERROR(INDEX(COMPUTO!$A:$D,MATCH('ANALISIS DE PRECIO'!$B4,COMPUTO!$A:$A,0),3),"")</f>
        <v>Gl.</v>
      </c>
      <c r="E4" s="34">
        <f>IFERROR(INDEX(COMPUTO!$A:$D,MATCH('ANALISIS DE PRECIO'!$B4,COMPUTO!$A:$A,0),4),"")</f>
        <v>1</v>
      </c>
      <c r="F4" s="36">
        <f>ROUND(H29,2)</f>
        <v>0</v>
      </c>
      <c r="G4" s="37"/>
      <c r="H4" s="24"/>
      <c r="I4" s="15"/>
    </row>
    <row r="5" spans="1:9">
      <c r="A5" s="6"/>
      <c r="B5" s="38"/>
      <c r="C5" s="39" t="s">
        <v>48</v>
      </c>
      <c r="D5" s="40"/>
      <c r="E5" s="40"/>
      <c r="F5" s="41"/>
      <c r="G5" s="42"/>
      <c r="H5" s="23"/>
    </row>
    <row r="6" spans="1:9">
      <c r="A6" s="6"/>
      <c r="B6" s="43" t="str">
        <f>IFERROR(INDEX(INSUMOS!A:E,MATCH('ANALISIS DE PRECIO'!$C6,INSUMOS!$B:$B,0),1),"")</f>
        <v/>
      </c>
      <c r="C6" s="44"/>
      <c r="D6" s="45" t="str">
        <f>IF($B6='UNIDADES y TIPOS'!$D$2,INDEX(INSUMOS!$A:$E,MATCH('ANALISIS DE PRECIO'!$C6,INSUMOS!$B:$B,0),3),"No es mano de obra")</f>
        <v>No es mano de obra</v>
      </c>
      <c r="E6" s="46"/>
      <c r="F6" s="47" t="str">
        <f>IF($B6='UNIDADES y TIPOS'!$D$2,INDEX(INSUMOS!$A:$E,MATCH('ANALISIS DE PRECIO'!$C6,INSUMOS!$B:$B,0),4),"No es mano de obra")</f>
        <v>No es mano de obra</v>
      </c>
      <c r="G6" s="48" t="str">
        <f>IFERROR(ROUND(E6*F6,2),"")</f>
        <v/>
      </c>
      <c r="H6" s="23"/>
    </row>
    <row r="7" spans="1:9">
      <c r="A7" s="6"/>
      <c r="B7" s="43" t="str">
        <f>IFERROR(INDEX(INSUMOS!A:E,MATCH('ANALISIS DE PRECIO'!$C7,INSUMOS!$B:$B,0),1),"")</f>
        <v/>
      </c>
      <c r="C7" s="44"/>
      <c r="D7" s="45" t="str">
        <f>IF($B7='UNIDADES y TIPOS'!$D$2,INDEX(INSUMOS!$A:$E,MATCH('ANALISIS DE PRECIO'!$C7,INSUMOS!$B:$B,0),3),"No es mano de obra")</f>
        <v>No es mano de obra</v>
      </c>
      <c r="E7" s="46"/>
      <c r="F7" s="47" t="str">
        <f>IF($B7='UNIDADES y TIPOS'!$D$2,INDEX(INSUMOS!$A:$E,MATCH('ANALISIS DE PRECIO'!$C7,INSUMOS!$B:$B,0),4),"No es mano de obra")</f>
        <v>No es mano de obra</v>
      </c>
      <c r="G7" s="48" t="str">
        <f t="shared" ref="G7:G9" si="0">IFERROR(ROUND(E7*F7,2),"")</f>
        <v/>
      </c>
      <c r="H7" s="23"/>
    </row>
    <row r="8" spans="1:9">
      <c r="A8" s="6"/>
      <c r="B8" s="43" t="str">
        <f>IFERROR(INDEX(INSUMOS!A:E,MATCH('ANALISIS DE PRECIO'!$C8,INSUMOS!$B:$B,0),1),"")</f>
        <v/>
      </c>
      <c r="C8" s="44"/>
      <c r="D8" s="45" t="str">
        <f>IF($B8='UNIDADES y TIPOS'!$D$2,INDEX(INSUMOS!$A:$E,MATCH('ANALISIS DE PRECIO'!$C8,INSUMOS!$B:$B,0),3),"No es mano de obra")</f>
        <v>No es mano de obra</v>
      </c>
      <c r="E8" s="46"/>
      <c r="F8" s="47" t="str">
        <f>IF($B8='UNIDADES y TIPOS'!$D$2,INDEX(INSUMOS!$A:$E,MATCH('ANALISIS DE PRECIO'!$C8,INSUMOS!$B:$B,0),4),"No es mano de obra")</f>
        <v>No es mano de obra</v>
      </c>
      <c r="G8" s="48" t="str">
        <f t="shared" si="0"/>
        <v/>
      </c>
      <c r="H8" s="23"/>
    </row>
    <row r="9" spans="1:9">
      <c r="A9" s="6"/>
      <c r="B9" s="43" t="str">
        <f>IFERROR(INDEX(INSUMOS!A:E,MATCH('ANALISIS DE PRECIO'!$C9,INSUMOS!$B:$B,0),1),"")</f>
        <v/>
      </c>
      <c r="C9" s="44"/>
      <c r="D9" s="45" t="str">
        <f>IF($B9='UNIDADES y TIPOS'!$D$2,INDEX(INSUMOS!$A:$E,MATCH('ANALISIS DE PRECIO'!$C9,INSUMOS!$B:$B,0),3),"No es mano de obra")</f>
        <v>No es mano de obra</v>
      </c>
      <c r="E9" s="46"/>
      <c r="F9" s="47" t="str">
        <f>IF($B9='UNIDADES y TIPOS'!$D$2,INDEX(INSUMOS!$A:$E,MATCH('ANALISIS DE PRECIO'!$C9,INSUMOS!$B:$B,0),4),"No es mano de obra")</f>
        <v>No es mano de obra</v>
      </c>
      <c r="G9" s="48" t="str">
        <f t="shared" si="0"/>
        <v/>
      </c>
      <c r="H9" s="23"/>
    </row>
    <row r="10" spans="1:9">
      <c r="A10" s="6"/>
      <c r="B10" s="49"/>
      <c r="C10" s="50" t="s">
        <v>305</v>
      </c>
      <c r="D10" s="50"/>
      <c r="E10" s="51"/>
      <c r="F10" s="52"/>
      <c r="G10" s="53"/>
      <c r="H10" s="54">
        <f>SUM(G6:G9)</f>
        <v>0</v>
      </c>
      <c r="I10" s="74">
        <f>IFERROR(H10/H27,0)</f>
        <v>0</v>
      </c>
    </row>
    <row r="11" spans="1:9">
      <c r="A11" s="6"/>
      <c r="B11" s="55"/>
      <c r="C11" s="56" t="s">
        <v>50</v>
      </c>
      <c r="D11" s="57"/>
      <c r="E11" s="57"/>
      <c r="F11" s="58"/>
      <c r="G11" s="59"/>
      <c r="H11" s="23"/>
    </row>
    <row r="12" spans="1:9">
      <c r="A12" s="6"/>
      <c r="B12" s="43" t="str">
        <f>IFERROR(INDEX(INSUMOS!A:E,MATCH('ANALISIS DE PRECIO'!$C12,INSUMOS!$B:$B,0),1),"")</f>
        <v/>
      </c>
      <c r="C12" s="44"/>
      <c r="D12" s="45" t="str">
        <f>IF($B12='UNIDADES y TIPOS'!$D$3,INDEX(INSUMOS!$A:$E,MATCH('ANALISIS DE PRECIO'!$C12,INSUMOS!$B:$B,0),3),"No es material")</f>
        <v>No es material</v>
      </c>
      <c r="E12" s="46"/>
      <c r="F12" s="47" t="str">
        <f>IF($B12='UNIDADES y TIPOS'!$D$3,INDEX(INSUMOS!$A:$E,MATCH('ANALISIS DE PRECIO'!$C12,INSUMOS!$B:$B,0),4),"No es material")</f>
        <v>No es material</v>
      </c>
      <c r="G12" s="48" t="str">
        <f>IFERROR(ROUND(E12*F12,2),"")</f>
        <v/>
      </c>
      <c r="H12" s="23"/>
    </row>
    <row r="13" spans="1:9">
      <c r="A13" s="6"/>
      <c r="B13" s="43" t="str">
        <f>IFERROR(INDEX(INSUMOS!A:E,MATCH('ANALISIS DE PRECIO'!$C13,INSUMOS!$B:$B,0),1),"")</f>
        <v/>
      </c>
      <c r="C13" s="44"/>
      <c r="D13" s="45" t="str">
        <f>IF($B13='UNIDADES y TIPOS'!$D$3,INDEX(INSUMOS!$A:$E,MATCH('ANALISIS DE PRECIO'!$C13,INSUMOS!$B:$B,0),3),"No es material")</f>
        <v>No es material</v>
      </c>
      <c r="E13" s="46"/>
      <c r="F13" s="47" t="str">
        <f>IF($B13='UNIDADES y TIPOS'!$D$3,INDEX(INSUMOS!$A:$E,MATCH('ANALISIS DE PRECIO'!$C13,INSUMOS!$B:$B,0),4),"No es material")</f>
        <v>No es material</v>
      </c>
      <c r="G13" s="48" t="str">
        <f t="shared" ref="G13:G19" si="1">IFERROR(ROUND(E13*F13,2),"")</f>
        <v/>
      </c>
      <c r="H13" s="23"/>
    </row>
    <row r="14" spans="1:9">
      <c r="A14" s="6"/>
      <c r="B14" s="43" t="str">
        <f>IFERROR(INDEX(INSUMOS!A:E,MATCH('ANALISIS DE PRECIO'!$C14,INSUMOS!$B:$B,0),1),"")</f>
        <v/>
      </c>
      <c r="C14" s="44"/>
      <c r="D14" s="45" t="str">
        <f>IF($B14='UNIDADES y TIPOS'!$D$3,INDEX(INSUMOS!$A:$E,MATCH('ANALISIS DE PRECIO'!$C14,INSUMOS!$B:$B,0),3),"No es material")</f>
        <v>No es material</v>
      </c>
      <c r="E14" s="46"/>
      <c r="F14" s="47" t="str">
        <f>IF($B14='UNIDADES y TIPOS'!$D$3,INDEX(INSUMOS!$A:$E,MATCH('ANALISIS DE PRECIO'!$C14,INSUMOS!$B:$B,0),4),"No es material")</f>
        <v>No es material</v>
      </c>
      <c r="G14" s="48" t="str">
        <f t="shared" si="1"/>
        <v/>
      </c>
      <c r="H14" s="23"/>
    </row>
    <row r="15" spans="1:9">
      <c r="A15" s="6"/>
      <c r="B15" s="43" t="str">
        <f>IFERROR(INDEX(INSUMOS!A:E,MATCH('ANALISIS DE PRECIO'!$C15,INSUMOS!$B:$B,0),1),"")</f>
        <v/>
      </c>
      <c r="C15" s="44"/>
      <c r="D15" s="45" t="str">
        <f>IF($B15='UNIDADES y TIPOS'!$D$3,INDEX(INSUMOS!$A:$E,MATCH('ANALISIS DE PRECIO'!$C15,INSUMOS!$B:$B,0),3),"No es material")</f>
        <v>No es material</v>
      </c>
      <c r="E15" s="46"/>
      <c r="F15" s="47" t="str">
        <f>IF($B15='UNIDADES y TIPOS'!$D$3,INDEX(INSUMOS!$A:$E,MATCH('ANALISIS DE PRECIO'!$C15,INSUMOS!$B:$B,0),4),"No es material")</f>
        <v>No es material</v>
      </c>
      <c r="G15" s="48" t="str">
        <f t="shared" si="1"/>
        <v/>
      </c>
      <c r="H15" s="23"/>
    </row>
    <row r="16" spans="1:9">
      <c r="A16" s="6"/>
      <c r="B16" s="43" t="str">
        <f>IFERROR(INDEX(INSUMOS!A:E,MATCH('ANALISIS DE PRECIO'!$C16,INSUMOS!$B:$B,0),1),"")</f>
        <v/>
      </c>
      <c r="C16" s="44"/>
      <c r="D16" s="45" t="str">
        <f>IF($B16='UNIDADES y TIPOS'!$D$3,INDEX(INSUMOS!$A:$E,MATCH('ANALISIS DE PRECIO'!$C16,INSUMOS!$B:$B,0),3),"No es material")</f>
        <v>No es material</v>
      </c>
      <c r="E16" s="46"/>
      <c r="F16" s="47" t="str">
        <f>IF($B16='UNIDADES y TIPOS'!$D$3,INDEX(INSUMOS!$A:$E,MATCH('ANALISIS DE PRECIO'!$C16,INSUMOS!$B:$B,0),4),"No es material")</f>
        <v>No es material</v>
      </c>
      <c r="G16" s="48" t="str">
        <f t="shared" si="1"/>
        <v/>
      </c>
      <c r="H16" s="23"/>
    </row>
    <row r="17" spans="1:11">
      <c r="A17" s="6"/>
      <c r="B17" s="43" t="str">
        <f>IFERROR(INDEX(INSUMOS!A:E,MATCH('ANALISIS DE PRECIO'!$C17,INSUMOS!$B:$B,0),1),"")</f>
        <v/>
      </c>
      <c r="C17" s="44"/>
      <c r="D17" s="45" t="str">
        <f>IF($B17='UNIDADES y TIPOS'!$D$3,INDEX(INSUMOS!$A:$E,MATCH('ANALISIS DE PRECIO'!$C17,INSUMOS!$B:$B,0),3),"No es material")</f>
        <v>No es material</v>
      </c>
      <c r="E17" s="46"/>
      <c r="F17" s="47" t="str">
        <f>IF($B17='UNIDADES y TIPOS'!$D$3,INDEX(INSUMOS!$A:$E,MATCH('ANALISIS DE PRECIO'!$C17,INSUMOS!$B:$B,0),4),"No es material")</f>
        <v>No es material</v>
      </c>
      <c r="G17" s="48" t="str">
        <f t="shared" si="1"/>
        <v/>
      </c>
      <c r="H17" s="23"/>
    </row>
    <row r="18" spans="1:11">
      <c r="A18" s="6"/>
      <c r="B18" s="43" t="str">
        <f>IFERROR(INDEX(INSUMOS!A:E,MATCH('ANALISIS DE PRECIO'!$C18,INSUMOS!$B:$B,0),1),"")</f>
        <v/>
      </c>
      <c r="C18" s="44"/>
      <c r="D18" s="45" t="str">
        <f>IF($B18='UNIDADES y TIPOS'!$D$3,INDEX(INSUMOS!$A:$E,MATCH('ANALISIS DE PRECIO'!$C18,INSUMOS!$B:$B,0),3),"No es material")</f>
        <v>No es material</v>
      </c>
      <c r="E18" s="46"/>
      <c r="F18" s="47" t="str">
        <f>IF($B18='UNIDADES y TIPOS'!$D$3,INDEX(INSUMOS!$A:$E,MATCH('ANALISIS DE PRECIO'!$C18,INSUMOS!$B:$B,0),4),"No es material")</f>
        <v>No es material</v>
      </c>
      <c r="G18" s="48" t="str">
        <f t="shared" si="1"/>
        <v/>
      </c>
      <c r="H18" s="23"/>
    </row>
    <row r="19" spans="1:11">
      <c r="A19" s="6"/>
      <c r="B19" s="43" t="str">
        <f>IFERROR(INDEX(INSUMOS!A:E,MATCH('ANALISIS DE PRECIO'!$C19,INSUMOS!$B:$B,0),1),"")</f>
        <v/>
      </c>
      <c r="C19" s="44"/>
      <c r="D19" s="45" t="str">
        <f>IF($B19='UNIDADES y TIPOS'!$D$3,INDEX(INSUMOS!$A:$E,MATCH('ANALISIS DE PRECIO'!$C19,INSUMOS!$B:$B,0),3),"No es material")</f>
        <v>No es material</v>
      </c>
      <c r="E19" s="46"/>
      <c r="F19" s="47" t="str">
        <f>IF($B19='UNIDADES y TIPOS'!$D$3,INDEX(INSUMOS!$A:$E,MATCH('ANALISIS DE PRECIO'!$C19,INSUMOS!$B:$B,0),4),"No es material")</f>
        <v>No es material</v>
      </c>
      <c r="G19" s="48" t="str">
        <f t="shared" si="1"/>
        <v/>
      </c>
      <c r="H19" s="23"/>
    </row>
    <row r="20" spans="1:11">
      <c r="A20" s="6"/>
      <c r="B20" s="49"/>
      <c r="C20" s="50" t="s">
        <v>306</v>
      </c>
      <c r="D20" s="50"/>
      <c r="E20" s="51"/>
      <c r="F20" s="52"/>
      <c r="G20" s="53"/>
      <c r="H20" s="54">
        <f>SUM(G12:G19)</f>
        <v>0</v>
      </c>
      <c r="I20" s="74">
        <f>IFERROR(H20/H27,0)</f>
        <v>0</v>
      </c>
    </row>
    <row r="21" spans="1:11">
      <c r="A21" s="6"/>
      <c r="B21" s="38"/>
      <c r="C21" s="39" t="s">
        <v>307</v>
      </c>
      <c r="D21" s="40"/>
      <c r="E21" s="40"/>
      <c r="F21" s="41"/>
      <c r="G21" s="42"/>
      <c r="H21" s="23"/>
    </row>
    <row r="22" spans="1:11">
      <c r="A22" s="6"/>
      <c r="B22" s="43" t="str">
        <f>IFERROR(INDEX(INSUMOS!A:E,MATCH('ANALISIS DE PRECIO'!$C22,INSUMOS!$B:$B,0),1),"")</f>
        <v/>
      </c>
      <c r="C22" s="44"/>
      <c r="D22" s="45" t="str">
        <f>IF(OR($B22='UNIDADES y TIPOS'!$D$4,'ANALISIS DE PRECIO'!$B22='UNIDADES y TIPOS'!$D$5),INDEX(INSUMOS!$A:$E,MATCH('ANALISIS DE PRECIO'!$C22,INSUMOS!$B:$B,0),3),"No es EQ. ni Otro Rec.")</f>
        <v>No es EQ. ni Otro Rec.</v>
      </c>
      <c r="E22" s="46"/>
      <c r="F22" s="47" t="str">
        <f>IF(OR($B22='UNIDADES y TIPOS'!$D$4,'ANALISIS DE PRECIO'!$B22='UNIDADES y TIPOS'!$D$5),INDEX(INSUMOS!$A:$E,MATCH('ANALISIS DE PRECIO'!$C22,INSUMOS!$B:$B,0),4),"No es EQ. ni Otro Rec.")</f>
        <v>No es EQ. ni Otro Rec.</v>
      </c>
      <c r="G22" s="48" t="str">
        <f>IFERROR(ROUND(E22*F22,2),"")</f>
        <v/>
      </c>
      <c r="H22" s="23"/>
    </row>
    <row r="23" spans="1:11">
      <c r="A23" s="6"/>
      <c r="B23" s="43" t="str">
        <f>IFERROR(INDEX(INSUMOS!A:E,MATCH('ANALISIS DE PRECIO'!$C23,INSUMOS!$B:$B,0),1),"")</f>
        <v/>
      </c>
      <c r="C23" s="44"/>
      <c r="D23" s="45" t="str">
        <f>IF(OR($B23='UNIDADES y TIPOS'!$D$4,'ANALISIS DE PRECIO'!$B23='UNIDADES y TIPOS'!$D$5),INDEX(INSUMOS!$A:$E,MATCH('ANALISIS DE PRECIO'!$C23,INSUMOS!$B:$B,0),3),"No es EQ. ni Otro Rec.")</f>
        <v>No es EQ. ni Otro Rec.</v>
      </c>
      <c r="E23" s="46"/>
      <c r="F23" s="47" t="str">
        <f>IF(OR($B23='UNIDADES y TIPOS'!$D$4,'ANALISIS DE PRECIO'!$B23='UNIDADES y TIPOS'!$D$5),INDEX(INSUMOS!$A:$E,MATCH('ANALISIS DE PRECIO'!$C23,INSUMOS!$B:$B,0),4),"No es EQ. ni Otro Rec.")</f>
        <v>No es EQ. ni Otro Rec.</v>
      </c>
      <c r="G23" s="48" t="str">
        <f t="shared" ref="G23:G25" si="2">IFERROR(ROUND(E23*F23,2),"")</f>
        <v/>
      </c>
      <c r="H23" s="23"/>
    </row>
    <row r="24" spans="1:11">
      <c r="A24" s="6"/>
      <c r="B24" s="43" t="str">
        <f>IFERROR(INDEX(INSUMOS!A:E,MATCH('ANALISIS DE PRECIO'!$C24,INSUMOS!$B:$B,0),1),"")</f>
        <v/>
      </c>
      <c r="C24" s="44"/>
      <c r="D24" s="45" t="str">
        <f>IF(OR($B24='UNIDADES y TIPOS'!$D$4,'ANALISIS DE PRECIO'!$B24='UNIDADES y TIPOS'!$D$5),INDEX(INSUMOS!$A:$E,MATCH('ANALISIS DE PRECIO'!$C24,INSUMOS!$B:$B,0),3),"No es EQ. ni Otro Rec.")</f>
        <v>No es EQ. ni Otro Rec.</v>
      </c>
      <c r="E24" s="46"/>
      <c r="F24" s="47" t="str">
        <f>IF(OR($B24='UNIDADES y TIPOS'!$D$4,'ANALISIS DE PRECIO'!$B24='UNIDADES y TIPOS'!$D$5),INDEX(INSUMOS!$A:$E,MATCH('ANALISIS DE PRECIO'!$C24,INSUMOS!$B:$B,0),4),"No es EQ. ni Otro Rec.")</f>
        <v>No es EQ. ni Otro Rec.</v>
      </c>
      <c r="G24" s="48" t="str">
        <f t="shared" si="2"/>
        <v/>
      </c>
      <c r="H24" s="23"/>
    </row>
    <row r="25" spans="1:11">
      <c r="A25" s="6"/>
      <c r="B25" s="43" t="str">
        <f>IFERROR(INDEX(INSUMOS!A:E,MATCH('ANALISIS DE PRECIO'!$C25,INSUMOS!$B:$B,0),1),"")</f>
        <v/>
      </c>
      <c r="C25" s="44"/>
      <c r="D25" s="45" t="str">
        <f>IF(OR($B25='UNIDADES y TIPOS'!$D$4,'ANALISIS DE PRECIO'!$B25='UNIDADES y TIPOS'!$D$5),INDEX(INSUMOS!$A:$E,MATCH('ANALISIS DE PRECIO'!$C25,INSUMOS!$B:$B,0),3),"No es EQ. ni Otro Rec.")</f>
        <v>No es EQ. ni Otro Rec.</v>
      </c>
      <c r="E25" s="46"/>
      <c r="F25" s="47" t="str">
        <f>IF(OR($B25='UNIDADES y TIPOS'!$D$4,'ANALISIS DE PRECIO'!$B25='UNIDADES y TIPOS'!$D$5),INDEX(INSUMOS!$A:$E,MATCH('ANALISIS DE PRECIO'!$C25,INSUMOS!$B:$B,0),4),"No es EQ. ni Otro Rec.")</f>
        <v>No es EQ. ni Otro Rec.</v>
      </c>
      <c r="G25" s="48" t="str">
        <f t="shared" si="2"/>
        <v/>
      </c>
      <c r="H25" s="23"/>
    </row>
    <row r="26" spans="1:11">
      <c r="B26" s="49"/>
      <c r="C26" s="50" t="s">
        <v>308</v>
      </c>
      <c r="D26" s="50"/>
      <c r="E26" s="51"/>
      <c r="F26" s="52"/>
      <c r="G26" s="53"/>
      <c r="H26" s="54">
        <f>SUM(G22:G25)</f>
        <v>0</v>
      </c>
      <c r="I26" s="74">
        <f>IFERROR(H26/H27,0)</f>
        <v>0</v>
      </c>
    </row>
    <row r="27" spans="1:11">
      <c r="B27" s="23"/>
      <c r="C27" s="23"/>
      <c r="D27" s="60"/>
      <c r="E27" s="60"/>
      <c r="F27" s="61" t="s">
        <v>309</v>
      </c>
      <c r="G27" s="62"/>
      <c r="H27" s="63">
        <f>SUM(H10,H20,H26)</f>
        <v>0</v>
      </c>
      <c r="K27" s="330"/>
    </row>
    <row r="28" spans="1:11">
      <c r="F28" s="64" t="s">
        <v>310</v>
      </c>
      <c r="G28" s="65"/>
      <c r="H28" s="66">
        <f>'Coeficiente de Pase'!$C$13</f>
        <v>1</v>
      </c>
    </row>
    <row r="29" spans="1:11">
      <c r="F29" s="67" t="str">
        <f>CONCATENATE("PRECIO UNITARIO ","(","$","/",D4,")")</f>
        <v>PRECIO UNITARIO ($/Gl.)</v>
      </c>
      <c r="G29" s="68"/>
      <c r="H29" s="69">
        <f>H27*H28</f>
        <v>0</v>
      </c>
    </row>
    <row r="31" spans="1:11" ht="25.5">
      <c r="B31" s="70" t="s">
        <v>11</v>
      </c>
      <c r="C31" s="71" t="str">
        <f>IFERROR(INDEX(COMPUTO!$A:$D,MATCH('ANALISIS DE PRECIO'!$B31,COMPUTO!$A:$A,0),2),"")</f>
        <v>Replanteo y verificación de tareas y medidas</v>
      </c>
      <c r="D31" s="70" t="str">
        <f>IFERROR(INDEX(COMPUTO!$A:$D,MATCH('ANALISIS DE PRECIO'!$B31,COMPUTO!$A:$A,0),3),"")</f>
        <v>Gl.</v>
      </c>
      <c r="E31" s="70">
        <f>IFERROR(INDEX(COMPUTO!$A:$D,MATCH('ANALISIS DE PRECIO'!$B31,COMPUTO!$A:$A,0),4),"")</f>
        <v>1</v>
      </c>
      <c r="F31" s="72">
        <f>ROUND(H57,2)</f>
        <v>0</v>
      </c>
      <c r="G31" s="73"/>
      <c r="H31" s="24"/>
      <c r="I31" s="15"/>
    </row>
    <row r="32" spans="1:11">
      <c r="B32" s="38"/>
      <c r="C32" s="39" t="s">
        <v>48</v>
      </c>
      <c r="D32" s="40"/>
      <c r="E32" s="40"/>
      <c r="F32" s="41"/>
      <c r="G32" s="42"/>
      <c r="H32" s="23"/>
    </row>
    <row r="33" spans="2:9">
      <c r="B33" s="43" t="str">
        <f>IFERROR(INDEX(INSUMOS!A:E,MATCH('ANALISIS DE PRECIO'!$C33,INSUMOS!$B:$B,0),1),"")</f>
        <v/>
      </c>
      <c r="C33" s="44"/>
      <c r="D33" s="45" t="str">
        <f>IF($B33='UNIDADES y TIPOS'!$D$2,INDEX(INSUMOS!$A:$E,MATCH('ANALISIS DE PRECIO'!$C33,INSUMOS!$B:$B,0),3),"No es mano de obra")</f>
        <v>No es mano de obra</v>
      </c>
      <c r="E33" s="46"/>
      <c r="F33" s="47" t="str">
        <f>IF($B33='UNIDADES y TIPOS'!$D$2,INDEX(INSUMOS!$A:$E,MATCH('ANALISIS DE PRECIO'!$C33,INSUMOS!$B:$B,0),4),"No es mano de obra")</f>
        <v>No es mano de obra</v>
      </c>
      <c r="G33" s="48" t="str">
        <f>IFERROR(ROUND(E33*F33,2),"")</f>
        <v/>
      </c>
      <c r="H33" s="23"/>
    </row>
    <row r="34" spans="2:9">
      <c r="B34" s="43" t="str">
        <f>IFERROR(INDEX(INSUMOS!A:E,MATCH('ANALISIS DE PRECIO'!$C34,INSUMOS!$B:$B,0),1),"")</f>
        <v/>
      </c>
      <c r="C34" s="44"/>
      <c r="D34" s="45" t="str">
        <f>IF($B34='UNIDADES y TIPOS'!$D$2,INDEX(INSUMOS!$A:$E,MATCH('ANALISIS DE PRECIO'!$C34,INSUMOS!$B:$B,0),3),"No es mano de obra")</f>
        <v>No es mano de obra</v>
      </c>
      <c r="E34" s="46"/>
      <c r="F34" s="47" t="str">
        <f>IF($B34='UNIDADES y TIPOS'!$D$2,INDEX(INSUMOS!$A:$E,MATCH('ANALISIS DE PRECIO'!$C34,INSUMOS!$B:$B,0),4),"No es mano de obra")</f>
        <v>No es mano de obra</v>
      </c>
      <c r="G34" s="48" t="str">
        <f t="shared" ref="G34:G36" si="3">IFERROR(ROUND(E34*F34,2),"")</f>
        <v/>
      </c>
      <c r="H34" s="23"/>
    </row>
    <row r="35" spans="2:9">
      <c r="B35" s="43" t="str">
        <f>IFERROR(INDEX(INSUMOS!A:E,MATCH('ANALISIS DE PRECIO'!$C35,INSUMOS!$B:$B,0),1),"")</f>
        <v/>
      </c>
      <c r="C35" s="44"/>
      <c r="D35" s="45" t="str">
        <f>IF($B35='UNIDADES y TIPOS'!$D$2,INDEX(INSUMOS!$A:$E,MATCH('ANALISIS DE PRECIO'!$C35,INSUMOS!$B:$B,0),3),"No es mano de obra")</f>
        <v>No es mano de obra</v>
      </c>
      <c r="E35" s="46"/>
      <c r="F35" s="47" t="str">
        <f>IF($B35='UNIDADES y TIPOS'!$D$2,INDEX(INSUMOS!$A:$E,MATCH('ANALISIS DE PRECIO'!$C35,INSUMOS!$B:$B,0),4),"No es mano de obra")</f>
        <v>No es mano de obra</v>
      </c>
      <c r="G35" s="48" t="str">
        <f t="shared" si="3"/>
        <v/>
      </c>
      <c r="H35" s="23"/>
    </row>
    <row r="36" spans="2:9">
      <c r="B36" s="43" t="str">
        <f>IFERROR(INDEX(INSUMOS!A:E,MATCH('ANALISIS DE PRECIO'!$C36,INSUMOS!$B:$B,0),1),"")</f>
        <v/>
      </c>
      <c r="C36" s="44"/>
      <c r="D36" s="45" t="str">
        <f>IF($B36='UNIDADES y TIPOS'!$D$2,INDEX(INSUMOS!$A:$E,MATCH('ANALISIS DE PRECIO'!$C36,INSUMOS!$B:$B,0),3),"No es mano de obra")</f>
        <v>No es mano de obra</v>
      </c>
      <c r="E36" s="46"/>
      <c r="F36" s="47" t="str">
        <f>IF($B36='UNIDADES y TIPOS'!$D$2,INDEX(INSUMOS!$A:$E,MATCH('ANALISIS DE PRECIO'!$C36,INSUMOS!$B:$B,0),4),"No es mano de obra")</f>
        <v>No es mano de obra</v>
      </c>
      <c r="G36" s="48" t="str">
        <f t="shared" si="3"/>
        <v/>
      </c>
      <c r="H36" s="23"/>
    </row>
    <row r="37" spans="2:9">
      <c r="B37" s="49"/>
      <c r="C37" s="50" t="s">
        <v>305</v>
      </c>
      <c r="D37" s="50"/>
      <c r="E37" s="51"/>
      <c r="F37" s="52"/>
      <c r="G37" s="53"/>
      <c r="H37" s="54">
        <f>SUM(G33:G36)</f>
        <v>0</v>
      </c>
      <c r="I37" s="74">
        <f>IFERROR(H37/H55,0)</f>
        <v>0</v>
      </c>
    </row>
    <row r="38" spans="2:9">
      <c r="B38" s="55"/>
      <c r="C38" s="56" t="s">
        <v>50</v>
      </c>
      <c r="D38" s="57"/>
      <c r="E38" s="57"/>
      <c r="F38" s="58"/>
      <c r="G38" s="59"/>
      <c r="H38" s="23"/>
    </row>
    <row r="39" spans="2:9">
      <c r="B39" s="43" t="str">
        <f>IFERROR(INDEX(INSUMOS!A:E,MATCH('ANALISIS DE PRECIO'!$C39,INSUMOS!$B:$B,0),1),"")</f>
        <v/>
      </c>
      <c r="C39" s="44"/>
      <c r="D39" s="45" t="str">
        <f>IF($B39='UNIDADES y TIPOS'!$D$3,INDEX(INSUMOS!$A:$E,MATCH('ANALISIS DE PRECIO'!$C39,INSUMOS!$B:$B,0),3),"No es material")</f>
        <v>No es material</v>
      </c>
      <c r="E39" s="46"/>
      <c r="F39" s="47" t="str">
        <f>IF($B39='UNIDADES y TIPOS'!$D$3,INDEX(INSUMOS!$A:$E,MATCH('ANALISIS DE PRECIO'!$C39,INSUMOS!$B:$B,0),4),"No es material")</f>
        <v>No es material</v>
      </c>
      <c r="G39" s="48" t="str">
        <f>IFERROR(ROUND(E39*F39,2),"")</f>
        <v/>
      </c>
      <c r="H39" s="23"/>
    </row>
    <row r="40" spans="2:9">
      <c r="B40" s="43" t="str">
        <f>IFERROR(INDEX(INSUMOS!A:E,MATCH('ANALISIS DE PRECIO'!$C40,INSUMOS!$B:$B,0),1),"")</f>
        <v/>
      </c>
      <c r="C40" s="44"/>
      <c r="D40" s="45" t="str">
        <f>IF($B40='UNIDADES y TIPOS'!$D$3,INDEX(INSUMOS!$A:$E,MATCH('ANALISIS DE PRECIO'!$C40,INSUMOS!$B:$B,0),3),"No es material")</f>
        <v>No es material</v>
      </c>
      <c r="E40" s="46"/>
      <c r="F40" s="47" t="str">
        <f>IF($B40='UNIDADES y TIPOS'!$D$3,INDEX(INSUMOS!$A:$E,MATCH('ANALISIS DE PRECIO'!$C40,INSUMOS!$B:$B,0),4),"No es material")</f>
        <v>No es material</v>
      </c>
      <c r="G40" s="48" t="str">
        <f t="shared" ref="G40:G47" si="4">IFERROR(ROUND(E40*F40,2),"")</f>
        <v/>
      </c>
      <c r="H40" s="23"/>
    </row>
    <row r="41" spans="2:9">
      <c r="B41" s="43" t="str">
        <f>IFERROR(INDEX(INSUMOS!A:E,MATCH('ANALISIS DE PRECIO'!$C41,INSUMOS!$B:$B,0),1),"")</f>
        <v/>
      </c>
      <c r="C41" s="44"/>
      <c r="D41" s="45" t="str">
        <f>IF($B41='UNIDADES y TIPOS'!$D$3,INDEX(INSUMOS!$A:$E,MATCH('ANALISIS DE PRECIO'!$C41,INSUMOS!$B:$B,0),3),"No es material")</f>
        <v>No es material</v>
      </c>
      <c r="E41" s="46"/>
      <c r="F41" s="47" t="str">
        <f>IF($B41='UNIDADES y TIPOS'!$D$3,INDEX(INSUMOS!$A:$E,MATCH('ANALISIS DE PRECIO'!$C41,INSUMOS!$B:$B,0),4),"No es material")</f>
        <v>No es material</v>
      </c>
      <c r="G41" s="48" t="str">
        <f t="shared" si="4"/>
        <v/>
      </c>
      <c r="H41" s="23"/>
    </row>
    <row r="42" spans="2:9">
      <c r="B42" s="43" t="str">
        <f>IFERROR(INDEX(INSUMOS!A:E,MATCH('ANALISIS DE PRECIO'!$C42,INSUMOS!$B:$B,0),1),"")</f>
        <v/>
      </c>
      <c r="C42" s="44"/>
      <c r="D42" s="45" t="str">
        <f>IF($B42='UNIDADES y TIPOS'!$D$3,INDEX(INSUMOS!$A:$E,MATCH('ANALISIS DE PRECIO'!$C42,INSUMOS!$B:$B,0),3),"No es material")</f>
        <v>No es material</v>
      </c>
      <c r="E42" s="46"/>
      <c r="F42" s="47" t="str">
        <f>IF($B42='UNIDADES y TIPOS'!$D$3,INDEX(INSUMOS!$A:$E,MATCH('ANALISIS DE PRECIO'!$C42,INSUMOS!$B:$B,0),4),"No es material")</f>
        <v>No es material</v>
      </c>
      <c r="G42" s="48" t="str">
        <f t="shared" ref="G42" si="5">IFERROR(ROUND(E42*F42,2),"")</f>
        <v/>
      </c>
      <c r="H42" s="23"/>
    </row>
    <row r="43" spans="2:9">
      <c r="B43" s="43" t="str">
        <f>IFERROR(INDEX(INSUMOS!A:E,MATCH('ANALISIS DE PRECIO'!$C43,INSUMOS!$B:$B,0),1),"")</f>
        <v/>
      </c>
      <c r="C43" s="44"/>
      <c r="D43" s="45" t="str">
        <f>IF($B43='UNIDADES y TIPOS'!$D$3,INDEX(INSUMOS!$A:$E,MATCH('ANALISIS DE PRECIO'!$C43,INSUMOS!$B:$B,0),3),"No es material")</f>
        <v>No es material</v>
      </c>
      <c r="E43" s="46"/>
      <c r="F43" s="47" t="str">
        <f>IF($B43='UNIDADES y TIPOS'!$D$3,INDEX(INSUMOS!$A:$E,MATCH('ANALISIS DE PRECIO'!$C43,INSUMOS!$B:$B,0),4),"No es material")</f>
        <v>No es material</v>
      </c>
      <c r="G43" s="48" t="str">
        <f t="shared" si="4"/>
        <v/>
      </c>
      <c r="H43" s="23"/>
    </row>
    <row r="44" spans="2:9">
      <c r="B44" s="43" t="str">
        <f>IFERROR(INDEX(INSUMOS!A:E,MATCH('ANALISIS DE PRECIO'!$C44,INSUMOS!$B:$B,0),1),"")</f>
        <v/>
      </c>
      <c r="C44" s="44"/>
      <c r="D44" s="45" t="str">
        <f>IF($B44='UNIDADES y TIPOS'!$D$3,INDEX(INSUMOS!$A:$E,MATCH('ANALISIS DE PRECIO'!$C44,INSUMOS!$B:$B,0),3),"No es material")</f>
        <v>No es material</v>
      </c>
      <c r="E44" s="46"/>
      <c r="F44" s="47" t="str">
        <f>IF($B44='UNIDADES y TIPOS'!$D$3,INDEX(INSUMOS!$A:$E,MATCH('ANALISIS DE PRECIO'!$C44,INSUMOS!$B:$B,0),4),"No es material")</f>
        <v>No es material</v>
      </c>
      <c r="G44" s="48" t="str">
        <f t="shared" si="4"/>
        <v/>
      </c>
      <c r="H44" s="23"/>
    </row>
    <row r="45" spans="2:9">
      <c r="B45" s="43" t="str">
        <f>IFERROR(INDEX(INSUMOS!A:E,MATCH('ANALISIS DE PRECIO'!$C45,INSUMOS!$B:$B,0),1),"")</f>
        <v/>
      </c>
      <c r="C45" s="44"/>
      <c r="D45" s="45" t="str">
        <f>IF($B45='UNIDADES y TIPOS'!$D$3,INDEX(INSUMOS!$A:$E,MATCH('ANALISIS DE PRECIO'!$C45,INSUMOS!$B:$B,0),3),"No es material")</f>
        <v>No es material</v>
      </c>
      <c r="E45" s="46"/>
      <c r="F45" s="47" t="str">
        <f>IF($B45='UNIDADES y TIPOS'!$D$3,INDEX(INSUMOS!$A:$E,MATCH('ANALISIS DE PRECIO'!$C45,INSUMOS!$B:$B,0),4),"No es material")</f>
        <v>No es material</v>
      </c>
      <c r="G45" s="48" t="str">
        <f t="shared" si="4"/>
        <v/>
      </c>
      <c r="H45" s="23"/>
    </row>
    <row r="46" spans="2:9">
      <c r="B46" s="43" t="str">
        <f>IFERROR(INDEX(INSUMOS!A:E,MATCH('ANALISIS DE PRECIO'!$C46,INSUMOS!$B:$B,0),1),"")</f>
        <v/>
      </c>
      <c r="C46" s="44"/>
      <c r="D46" s="45" t="str">
        <f>IF($B46='UNIDADES y TIPOS'!$D$3,INDEX(INSUMOS!$A:$E,MATCH('ANALISIS DE PRECIO'!$C46,INSUMOS!$B:$B,0),3),"No es material")</f>
        <v>No es material</v>
      </c>
      <c r="E46" s="46"/>
      <c r="F46" s="47" t="str">
        <f>IF($B46='UNIDADES y TIPOS'!$D$3,INDEX(INSUMOS!$A:$E,MATCH('ANALISIS DE PRECIO'!$C46,INSUMOS!$B:$B,0),4),"No es material")</f>
        <v>No es material</v>
      </c>
      <c r="G46" s="48" t="str">
        <f t="shared" si="4"/>
        <v/>
      </c>
      <c r="H46" s="23"/>
    </row>
    <row r="47" spans="2:9">
      <c r="B47" s="43" t="str">
        <f>IFERROR(INDEX(INSUMOS!A:E,MATCH('ANALISIS DE PRECIO'!$C47,INSUMOS!$B:$B,0),1),"")</f>
        <v/>
      </c>
      <c r="C47" s="44"/>
      <c r="D47" s="45" t="str">
        <f>IF($B47='UNIDADES y TIPOS'!$D$3,INDEX(INSUMOS!$A:$E,MATCH('ANALISIS DE PRECIO'!$C47,INSUMOS!$B:$B,0),3),"No es material")</f>
        <v>No es material</v>
      </c>
      <c r="E47" s="46"/>
      <c r="F47" s="47" t="str">
        <f>IF($B47='UNIDADES y TIPOS'!$D$3,INDEX(INSUMOS!$A:$E,MATCH('ANALISIS DE PRECIO'!$C47,INSUMOS!$B:$B,0),4),"No es material")</f>
        <v>No es material</v>
      </c>
      <c r="G47" s="48" t="str">
        <f t="shared" si="4"/>
        <v/>
      </c>
      <c r="H47" s="23"/>
    </row>
    <row r="48" spans="2:9">
      <c r="B48" s="49"/>
      <c r="C48" s="50" t="s">
        <v>306</v>
      </c>
      <c r="D48" s="50"/>
      <c r="E48" s="51"/>
      <c r="F48" s="52"/>
      <c r="G48" s="53"/>
      <c r="H48" s="54">
        <f>SUM(G39:G47)</f>
        <v>0</v>
      </c>
      <c r="I48" s="74">
        <f>IFERROR(H48/H55,0)</f>
        <v>0</v>
      </c>
    </row>
    <row r="49" spans="1:9">
      <c r="B49" s="38"/>
      <c r="C49" s="39" t="s">
        <v>307</v>
      </c>
      <c r="D49" s="40"/>
      <c r="E49" s="40"/>
      <c r="F49" s="41"/>
      <c r="G49" s="42"/>
      <c r="H49" s="23"/>
    </row>
    <row r="50" spans="1:9">
      <c r="B50" s="43" t="str">
        <f>IFERROR(INDEX(INSUMOS!A:E,MATCH('ANALISIS DE PRECIO'!$C50,INSUMOS!$B:$B,0),1),"")</f>
        <v/>
      </c>
      <c r="C50" s="44"/>
      <c r="D50" s="45" t="str">
        <f>IF(OR($B50='UNIDADES y TIPOS'!$D$4,'ANALISIS DE PRECIO'!$B50='UNIDADES y TIPOS'!$D$5),INDEX(INSUMOS!$A:$E,MATCH('ANALISIS DE PRECIO'!$C50,INSUMOS!$B:$B,0),3),"No es EQ. ni Otro Rec.")</f>
        <v>No es EQ. ni Otro Rec.</v>
      </c>
      <c r="E50" s="46"/>
      <c r="F50" s="47" t="str">
        <f>IF(OR($B50='UNIDADES y TIPOS'!$D$4,'ANALISIS DE PRECIO'!$B50='UNIDADES y TIPOS'!$D$5),INDEX(INSUMOS!$A:$E,MATCH('ANALISIS DE PRECIO'!$C50,INSUMOS!$B:$B,0),4),"No es EQ. ni Otro Rec.")</f>
        <v>No es EQ. ni Otro Rec.</v>
      </c>
      <c r="G50" s="48" t="str">
        <f>IFERROR(ROUND(E50*F50,2),"")</f>
        <v/>
      </c>
      <c r="H50" s="23"/>
    </row>
    <row r="51" spans="1:9">
      <c r="B51" s="43" t="str">
        <f>IFERROR(INDEX(INSUMOS!A:E,MATCH('ANALISIS DE PRECIO'!$C51,INSUMOS!$B:$B,0),1),"")</f>
        <v/>
      </c>
      <c r="C51" s="44"/>
      <c r="D51" s="45" t="str">
        <f>IF(OR($B51='UNIDADES y TIPOS'!$D$4,'ANALISIS DE PRECIO'!$B51='UNIDADES y TIPOS'!$D$5),INDEX(INSUMOS!$A:$E,MATCH('ANALISIS DE PRECIO'!$C51,INSUMOS!$B:$B,0),3),"No es EQ. ni Otro Rec.")</f>
        <v>No es EQ. ni Otro Rec.</v>
      </c>
      <c r="E51" s="46"/>
      <c r="F51" s="47" t="str">
        <f>IF(OR($B51='UNIDADES y TIPOS'!$D$4,'ANALISIS DE PRECIO'!$B51='UNIDADES y TIPOS'!$D$5),INDEX(INSUMOS!$A:$E,MATCH('ANALISIS DE PRECIO'!$C51,INSUMOS!$B:$B,0),4),"No es EQ. ni Otro Rec.")</f>
        <v>No es EQ. ni Otro Rec.</v>
      </c>
      <c r="G51" s="48" t="str">
        <f t="shared" ref="G51:G53" si="6">IFERROR(ROUND(E51*F51,2),"")</f>
        <v/>
      </c>
      <c r="H51" s="23"/>
    </row>
    <row r="52" spans="1:9">
      <c r="B52" s="43" t="str">
        <f>IFERROR(INDEX(INSUMOS!A:E,MATCH('ANALISIS DE PRECIO'!$C52,INSUMOS!$B:$B,0),1),"")</f>
        <v/>
      </c>
      <c r="C52" s="44"/>
      <c r="D52" s="45" t="str">
        <f>IF(OR($B52='UNIDADES y TIPOS'!$D$4,'ANALISIS DE PRECIO'!$B52='UNIDADES y TIPOS'!$D$5),INDEX(INSUMOS!$A:$E,MATCH('ANALISIS DE PRECIO'!$C52,INSUMOS!$B:$B,0),3),"No es EQ. ni Otro Rec.")</f>
        <v>No es EQ. ni Otro Rec.</v>
      </c>
      <c r="E52" s="46"/>
      <c r="F52" s="47" t="str">
        <f>IF(OR($B52='UNIDADES y TIPOS'!$D$4,'ANALISIS DE PRECIO'!$B52='UNIDADES y TIPOS'!$D$5),INDEX(INSUMOS!$A:$E,MATCH('ANALISIS DE PRECIO'!$C52,INSUMOS!$B:$B,0),4),"No es EQ. ni Otro Rec.")</f>
        <v>No es EQ. ni Otro Rec.</v>
      </c>
      <c r="G52" s="48" t="str">
        <f t="shared" si="6"/>
        <v/>
      </c>
      <c r="H52" s="23"/>
    </row>
    <row r="53" spans="1:9">
      <c r="B53" s="43" t="str">
        <f>IFERROR(INDEX(INSUMOS!A:E,MATCH('ANALISIS DE PRECIO'!$C53,INSUMOS!$B:$B,0),1),"")</f>
        <v/>
      </c>
      <c r="C53" s="44"/>
      <c r="D53" s="45" t="str">
        <f>IF(OR($B53='UNIDADES y TIPOS'!$D$4,'ANALISIS DE PRECIO'!$B53='UNIDADES y TIPOS'!$D$5),INDEX(INSUMOS!$A:$E,MATCH('ANALISIS DE PRECIO'!$C53,INSUMOS!$B:$B,0),3),"No es EQ. ni Otro Rec.")</f>
        <v>No es EQ. ni Otro Rec.</v>
      </c>
      <c r="E53" s="46"/>
      <c r="F53" s="47" t="str">
        <f>IF(OR($B53='UNIDADES y TIPOS'!$D$4,'ANALISIS DE PRECIO'!$B53='UNIDADES y TIPOS'!$D$5),INDEX(INSUMOS!$A:$E,MATCH('ANALISIS DE PRECIO'!$C53,INSUMOS!$B:$B,0),4),"No es EQ. ni Otro Rec.")</f>
        <v>No es EQ. ni Otro Rec.</v>
      </c>
      <c r="G53" s="48" t="str">
        <f t="shared" si="6"/>
        <v/>
      </c>
      <c r="H53" s="23"/>
    </row>
    <row r="54" spans="1:9">
      <c r="B54" s="49"/>
      <c r="C54" s="50" t="s">
        <v>308</v>
      </c>
      <c r="D54" s="50"/>
      <c r="E54" s="51"/>
      <c r="F54" s="52"/>
      <c r="G54" s="53"/>
      <c r="H54" s="54">
        <f>SUM(G50:G53)</f>
        <v>0</v>
      </c>
      <c r="I54" s="74">
        <f>IFERROR(H54/H55,0)</f>
        <v>0</v>
      </c>
    </row>
    <row r="55" spans="1:9">
      <c r="B55" s="23"/>
      <c r="C55" s="23"/>
      <c r="D55" s="60"/>
      <c r="E55" s="60"/>
      <c r="F55" s="61" t="s">
        <v>309</v>
      </c>
      <c r="G55" s="62"/>
      <c r="H55" s="63">
        <f>SUM(H37,H48,H54)</f>
        <v>0</v>
      </c>
    </row>
    <row r="56" spans="1:9">
      <c r="F56" s="64" t="s">
        <v>310</v>
      </c>
      <c r="G56" s="65"/>
      <c r="H56" s="66">
        <f>'Coeficiente de Pase'!$C$13</f>
        <v>1</v>
      </c>
    </row>
    <row r="57" spans="1:9">
      <c r="F57" s="67" t="str">
        <f>CONCATENATE("PRECIO UNITARIO ","(","$","/",D31,")")</f>
        <v>PRECIO UNITARIO ($/Gl.)</v>
      </c>
      <c r="G57" s="68"/>
      <c r="H57" s="69">
        <f>H55*H56</f>
        <v>0</v>
      </c>
    </row>
    <row r="58" spans="1:9" ht="15.75" thickBot="1"/>
    <row r="59" spans="1:9" ht="15.75" thickBot="1">
      <c r="A59" s="28">
        <v>2</v>
      </c>
      <c r="B59" s="29"/>
      <c r="C59" s="30" t="str">
        <f>IFERROR(INDEX(COMPUTO!$A:$D,MATCH('ANALISIS DE PRECIO'!$A59,COMPUTO!$A:$A,0),2),"")</f>
        <v>DEMOLICIONES Y REMOCIONES</v>
      </c>
      <c r="D59" s="31"/>
      <c r="E59" s="31"/>
      <c r="F59" s="29"/>
      <c r="G59" s="29"/>
      <c r="H59" s="32"/>
    </row>
    <row r="60" spans="1:9" ht="25.5">
      <c r="A60" s="33"/>
      <c r="B60" s="34" t="s">
        <v>39</v>
      </c>
      <c r="C60" s="35" t="str">
        <f>IFERROR(INDEX(COMPUTO!$A:$D,MATCH('ANALISIS DE PRECIO'!$B60,COMPUTO!$A:$A,0),2),"")</f>
        <v>Demolición y remoción de pisos interiores y exteriores</v>
      </c>
      <c r="D60" s="34" t="str">
        <f>IFERROR(INDEX(COMPUTO!$A:$D,MATCH('ANALISIS DE PRECIO'!$B60,COMPUTO!$A:$A,0),3),"")</f>
        <v>m²</v>
      </c>
      <c r="E60" s="34">
        <f>IFERROR(INDEX(COMPUTO!$A:$D,MATCH('ANALISIS DE PRECIO'!$B60,COMPUTO!$A:$A,0),4),"")</f>
        <v>13.5</v>
      </c>
      <c r="F60" s="36">
        <f>ROUND(H85,2)</f>
        <v>0</v>
      </c>
      <c r="G60" s="37"/>
      <c r="H60" s="24"/>
      <c r="I60" s="15"/>
    </row>
    <row r="61" spans="1:9">
      <c r="A61" s="6"/>
      <c r="B61" s="38"/>
      <c r="C61" s="39" t="s">
        <v>48</v>
      </c>
      <c r="D61" s="40"/>
      <c r="E61" s="40"/>
      <c r="F61" s="41"/>
      <c r="G61" s="42"/>
      <c r="H61" s="23"/>
    </row>
    <row r="62" spans="1:9">
      <c r="A62" s="6"/>
      <c r="B62" s="43" t="str">
        <f>IFERROR(INDEX(INSUMOS!A:E,MATCH('ANALISIS DE PRECIO'!$C62,INSUMOS!$B:$B,0),1),"")</f>
        <v/>
      </c>
      <c r="C62" s="44"/>
      <c r="D62" s="45" t="str">
        <f>IF($B62='UNIDADES y TIPOS'!$D$2,INDEX(INSUMOS!$A:$E,MATCH('ANALISIS DE PRECIO'!$C62,INSUMOS!$B:$B,0),3),"No es mano de obra")</f>
        <v>No es mano de obra</v>
      </c>
      <c r="E62" s="46"/>
      <c r="F62" s="47" t="str">
        <f>IF($B62='UNIDADES y TIPOS'!$D$2,INDEX(INSUMOS!$A:$E,MATCH('ANALISIS DE PRECIO'!$C62,INSUMOS!$B:$B,0),4),"No es mano de obra")</f>
        <v>No es mano de obra</v>
      </c>
      <c r="G62" s="48" t="str">
        <f>IFERROR(ROUND(E62*F62,2),"")</f>
        <v/>
      </c>
      <c r="H62" s="23"/>
    </row>
    <row r="63" spans="1:9">
      <c r="A63" s="6"/>
      <c r="B63" s="43" t="str">
        <f>IFERROR(INDEX(INSUMOS!A:E,MATCH('ANALISIS DE PRECIO'!$C63,INSUMOS!$B:$B,0),1),"")</f>
        <v/>
      </c>
      <c r="C63" s="44"/>
      <c r="D63" s="45" t="str">
        <f>IF($B63='UNIDADES y TIPOS'!$D$2,INDEX(INSUMOS!$A:$E,MATCH('ANALISIS DE PRECIO'!$C63,INSUMOS!$B:$B,0),3),"No es mano de obra")</f>
        <v>No es mano de obra</v>
      </c>
      <c r="E63" s="46"/>
      <c r="F63" s="47" t="str">
        <f>IF($B63='UNIDADES y TIPOS'!$D$2,INDEX(INSUMOS!$A:$E,MATCH('ANALISIS DE PRECIO'!$C63,INSUMOS!$B:$B,0),4),"No es mano de obra")</f>
        <v>No es mano de obra</v>
      </c>
      <c r="G63" s="48" t="str">
        <f t="shared" ref="G63:G65" si="7">IFERROR(ROUND(E63*F63,2),"")</f>
        <v/>
      </c>
      <c r="H63" s="23"/>
    </row>
    <row r="64" spans="1:9">
      <c r="A64" s="6"/>
      <c r="B64" s="43" t="str">
        <f>IFERROR(INDEX(INSUMOS!A:E,MATCH('ANALISIS DE PRECIO'!$C64,INSUMOS!$B:$B,0),1),"")</f>
        <v/>
      </c>
      <c r="C64" s="44"/>
      <c r="D64" s="45" t="str">
        <f>IF($B64='UNIDADES y TIPOS'!$D$2,INDEX(INSUMOS!$A:$E,MATCH('ANALISIS DE PRECIO'!$C64,INSUMOS!$B:$B,0),3),"No es mano de obra")</f>
        <v>No es mano de obra</v>
      </c>
      <c r="E64" s="46"/>
      <c r="F64" s="47" t="str">
        <f>IF($B64='UNIDADES y TIPOS'!$D$2,INDEX(INSUMOS!$A:$E,MATCH('ANALISIS DE PRECIO'!$C64,INSUMOS!$B:$B,0),4),"No es mano de obra")</f>
        <v>No es mano de obra</v>
      </c>
      <c r="G64" s="48" t="str">
        <f t="shared" si="7"/>
        <v/>
      </c>
      <c r="H64" s="23"/>
    </row>
    <row r="65" spans="1:9">
      <c r="A65" s="6"/>
      <c r="B65" s="43" t="str">
        <f>IFERROR(INDEX(INSUMOS!A:E,MATCH('ANALISIS DE PRECIO'!$C65,INSUMOS!$B:$B,0),1),"")</f>
        <v/>
      </c>
      <c r="C65" s="44"/>
      <c r="D65" s="45" t="str">
        <f>IF($B65='UNIDADES y TIPOS'!$D$2,INDEX(INSUMOS!$A:$E,MATCH('ANALISIS DE PRECIO'!$C65,INSUMOS!$B:$B,0),3),"No es mano de obra")</f>
        <v>No es mano de obra</v>
      </c>
      <c r="E65" s="46"/>
      <c r="F65" s="47" t="str">
        <f>IF($B65='UNIDADES y TIPOS'!$D$2,INDEX(INSUMOS!$A:$E,MATCH('ANALISIS DE PRECIO'!$C65,INSUMOS!$B:$B,0),4),"No es mano de obra")</f>
        <v>No es mano de obra</v>
      </c>
      <c r="G65" s="48" t="str">
        <f t="shared" si="7"/>
        <v/>
      </c>
      <c r="H65" s="23"/>
    </row>
    <row r="66" spans="1:9">
      <c r="A66" s="6"/>
      <c r="B66" s="49"/>
      <c r="C66" s="50" t="s">
        <v>305</v>
      </c>
      <c r="D66" s="50"/>
      <c r="E66" s="51"/>
      <c r="F66" s="52"/>
      <c r="G66" s="53"/>
      <c r="H66" s="54">
        <f>SUM(G62:G65)</f>
        <v>0</v>
      </c>
      <c r="I66" s="74">
        <f>IFERROR(H66/H83,0)</f>
        <v>0</v>
      </c>
    </row>
    <row r="67" spans="1:9">
      <c r="A67" s="6"/>
      <c r="B67" s="55"/>
      <c r="C67" s="56" t="s">
        <v>50</v>
      </c>
      <c r="D67" s="57"/>
      <c r="E67" s="57"/>
      <c r="F67" s="58"/>
      <c r="G67" s="59"/>
      <c r="H67" s="23"/>
    </row>
    <row r="68" spans="1:9">
      <c r="A68" s="6"/>
      <c r="B68" s="43" t="str">
        <f>IFERROR(INDEX(INSUMOS!A:E,MATCH('ANALISIS DE PRECIO'!$C68,INSUMOS!$B:$B,0),1),"")</f>
        <v/>
      </c>
      <c r="C68" s="44"/>
      <c r="D68" s="45" t="str">
        <f>IF($B68='UNIDADES y TIPOS'!$D$3,INDEX(INSUMOS!$A:$E,MATCH('ANALISIS DE PRECIO'!$C68,INSUMOS!$B:$B,0),3),"No es material")</f>
        <v>No es material</v>
      </c>
      <c r="E68" s="46"/>
      <c r="F68" s="47" t="str">
        <f>IF($B68='UNIDADES y TIPOS'!$D$3,INDEX(INSUMOS!$A:$E,MATCH('ANALISIS DE PRECIO'!$C68,INSUMOS!$B:$B,0),4),"No es material")</f>
        <v>No es material</v>
      </c>
      <c r="G68" s="48" t="str">
        <f>IFERROR(ROUND(E68*F68,2),"")</f>
        <v/>
      </c>
      <c r="H68" s="23"/>
    </row>
    <row r="69" spans="1:9">
      <c r="A69" s="6"/>
      <c r="B69" s="43" t="str">
        <f>IFERROR(INDEX(INSUMOS!A:E,MATCH('ANALISIS DE PRECIO'!$C69,INSUMOS!$B:$B,0),1),"")</f>
        <v/>
      </c>
      <c r="C69" s="44"/>
      <c r="D69" s="45" t="str">
        <f>IF($B69='UNIDADES y TIPOS'!$D$3,INDEX(INSUMOS!$A:$E,MATCH('ANALISIS DE PRECIO'!$C69,INSUMOS!$B:$B,0),3),"No es material")</f>
        <v>No es material</v>
      </c>
      <c r="E69" s="46"/>
      <c r="F69" s="47" t="str">
        <f>IF($B69='UNIDADES y TIPOS'!$D$3,INDEX(INSUMOS!$A:$E,MATCH('ANALISIS DE PRECIO'!$C69,INSUMOS!$B:$B,0),4),"No es material")</f>
        <v>No es material</v>
      </c>
      <c r="G69" s="48" t="str">
        <f t="shared" ref="G69:G75" si="8">IFERROR(ROUND(E69*F69,2),"")</f>
        <v/>
      </c>
      <c r="H69" s="23"/>
    </row>
    <row r="70" spans="1:9">
      <c r="A70" s="6"/>
      <c r="B70" s="43" t="str">
        <f>IFERROR(INDEX(INSUMOS!A:E,MATCH('ANALISIS DE PRECIO'!$C70,INSUMOS!$B:$B,0),1),"")</f>
        <v/>
      </c>
      <c r="C70" s="44"/>
      <c r="D70" s="45" t="str">
        <f>IF($B70='UNIDADES y TIPOS'!$D$3,INDEX(INSUMOS!$A:$E,MATCH('ANALISIS DE PRECIO'!$C70,INSUMOS!$B:$B,0),3),"No es material")</f>
        <v>No es material</v>
      </c>
      <c r="E70" s="46"/>
      <c r="F70" s="47" t="str">
        <f>IF($B70='UNIDADES y TIPOS'!$D$3,INDEX(INSUMOS!$A:$E,MATCH('ANALISIS DE PRECIO'!$C70,INSUMOS!$B:$B,0),4),"No es material")</f>
        <v>No es material</v>
      </c>
      <c r="G70" s="48" t="str">
        <f t="shared" si="8"/>
        <v/>
      </c>
      <c r="H70" s="23"/>
    </row>
    <row r="71" spans="1:9">
      <c r="A71" s="6"/>
      <c r="B71" s="43" t="str">
        <f>IFERROR(INDEX(INSUMOS!A:E,MATCH('ANALISIS DE PRECIO'!$C71,INSUMOS!$B:$B,0),1),"")</f>
        <v/>
      </c>
      <c r="C71" s="44"/>
      <c r="D71" s="45" t="str">
        <f>IF($B71='UNIDADES y TIPOS'!$D$3,INDEX(INSUMOS!$A:$E,MATCH('ANALISIS DE PRECIO'!$C71,INSUMOS!$B:$B,0),3),"No es material")</f>
        <v>No es material</v>
      </c>
      <c r="E71" s="46"/>
      <c r="F71" s="47" t="str">
        <f>IF($B71='UNIDADES y TIPOS'!$D$3,INDEX(INSUMOS!$A:$E,MATCH('ANALISIS DE PRECIO'!$C71,INSUMOS!$B:$B,0),4),"No es material")</f>
        <v>No es material</v>
      </c>
      <c r="G71" s="48" t="str">
        <f t="shared" si="8"/>
        <v/>
      </c>
      <c r="H71" s="23"/>
    </row>
    <row r="72" spans="1:9">
      <c r="A72" s="6"/>
      <c r="B72" s="43" t="str">
        <f>IFERROR(INDEX(INSUMOS!A:E,MATCH('ANALISIS DE PRECIO'!$C72,INSUMOS!$B:$B,0),1),"")</f>
        <v/>
      </c>
      <c r="C72" s="44"/>
      <c r="D72" s="45" t="str">
        <f>IF($B72='UNIDADES y TIPOS'!$D$3,INDEX(INSUMOS!$A:$E,MATCH('ANALISIS DE PRECIO'!$C72,INSUMOS!$B:$B,0),3),"No es material")</f>
        <v>No es material</v>
      </c>
      <c r="E72" s="46"/>
      <c r="F72" s="47" t="str">
        <f>IF($B72='UNIDADES y TIPOS'!$D$3,INDEX(INSUMOS!$A:$E,MATCH('ANALISIS DE PRECIO'!$C72,INSUMOS!$B:$B,0),4),"No es material")</f>
        <v>No es material</v>
      </c>
      <c r="G72" s="48" t="str">
        <f t="shared" si="8"/>
        <v/>
      </c>
      <c r="H72" s="23"/>
    </row>
    <row r="73" spans="1:9">
      <c r="A73" s="6"/>
      <c r="B73" s="43" t="str">
        <f>IFERROR(INDEX(INSUMOS!A:E,MATCH('ANALISIS DE PRECIO'!$C73,INSUMOS!$B:$B,0),1),"")</f>
        <v/>
      </c>
      <c r="C73" s="44"/>
      <c r="D73" s="45" t="str">
        <f>IF($B73='UNIDADES y TIPOS'!$D$3,INDEX(INSUMOS!$A:$E,MATCH('ANALISIS DE PRECIO'!$C73,INSUMOS!$B:$B,0),3),"No es material")</f>
        <v>No es material</v>
      </c>
      <c r="E73" s="46"/>
      <c r="F73" s="47" t="str">
        <f>IF($B73='UNIDADES y TIPOS'!$D$3,INDEX(INSUMOS!$A:$E,MATCH('ANALISIS DE PRECIO'!$C73,INSUMOS!$B:$B,0),4),"No es material")</f>
        <v>No es material</v>
      </c>
      <c r="G73" s="48" t="str">
        <f t="shared" si="8"/>
        <v/>
      </c>
      <c r="H73" s="23"/>
    </row>
    <row r="74" spans="1:9">
      <c r="A74" s="6"/>
      <c r="B74" s="43" t="str">
        <f>IFERROR(INDEX(INSUMOS!A:E,MATCH('ANALISIS DE PRECIO'!$C74,INSUMOS!$B:$B,0),1),"")</f>
        <v/>
      </c>
      <c r="C74" s="44"/>
      <c r="D74" s="45" t="str">
        <f>IF($B74='UNIDADES y TIPOS'!$D$3,INDEX(INSUMOS!$A:$E,MATCH('ANALISIS DE PRECIO'!$C74,INSUMOS!$B:$B,0),3),"No es material")</f>
        <v>No es material</v>
      </c>
      <c r="E74" s="46"/>
      <c r="F74" s="47" t="str">
        <f>IF($B74='UNIDADES y TIPOS'!$D$3,INDEX(INSUMOS!$A:$E,MATCH('ANALISIS DE PRECIO'!$C74,INSUMOS!$B:$B,0),4),"No es material")</f>
        <v>No es material</v>
      </c>
      <c r="G74" s="48" t="str">
        <f t="shared" si="8"/>
        <v/>
      </c>
      <c r="H74" s="23"/>
    </row>
    <row r="75" spans="1:9">
      <c r="A75" s="6"/>
      <c r="B75" s="43" t="str">
        <f>IFERROR(INDEX(INSUMOS!A:E,MATCH('ANALISIS DE PRECIO'!$C75,INSUMOS!$B:$B,0),1),"")</f>
        <v/>
      </c>
      <c r="C75" s="44"/>
      <c r="D75" s="45" t="str">
        <f>IF($B75='UNIDADES y TIPOS'!$D$3,INDEX(INSUMOS!$A:$E,MATCH('ANALISIS DE PRECIO'!$C75,INSUMOS!$B:$B,0),3),"No es material")</f>
        <v>No es material</v>
      </c>
      <c r="E75" s="46"/>
      <c r="F75" s="47" t="str">
        <f>IF($B75='UNIDADES y TIPOS'!$D$3,INDEX(INSUMOS!$A:$E,MATCH('ANALISIS DE PRECIO'!$C75,INSUMOS!$B:$B,0),4),"No es material")</f>
        <v>No es material</v>
      </c>
      <c r="G75" s="48" t="str">
        <f t="shared" si="8"/>
        <v/>
      </c>
      <c r="H75" s="23"/>
    </row>
    <row r="76" spans="1:9">
      <c r="A76" s="6"/>
      <c r="B76" s="49"/>
      <c r="C76" s="50" t="s">
        <v>306</v>
      </c>
      <c r="D76" s="50"/>
      <c r="E76" s="51"/>
      <c r="F76" s="52"/>
      <c r="G76" s="53"/>
      <c r="H76" s="54">
        <f>SUM(G68:G75)</f>
        <v>0</v>
      </c>
      <c r="I76" s="74">
        <f>IFERROR(H76/H83,0)</f>
        <v>0</v>
      </c>
    </row>
    <row r="77" spans="1:9">
      <c r="A77" s="6"/>
      <c r="B77" s="38"/>
      <c r="C77" s="39" t="s">
        <v>307</v>
      </c>
      <c r="D77" s="40"/>
      <c r="E77" s="40"/>
      <c r="F77" s="41"/>
      <c r="G77" s="42"/>
      <c r="H77" s="23"/>
    </row>
    <row r="78" spans="1:9">
      <c r="A78" s="6"/>
      <c r="B78" s="43" t="str">
        <f>IFERROR(INDEX(INSUMOS!A:E,MATCH('ANALISIS DE PRECIO'!$C78,INSUMOS!$B:$B,0),1),"")</f>
        <v/>
      </c>
      <c r="C78" s="44"/>
      <c r="D78" s="45" t="str">
        <f>IF(OR($B78='UNIDADES y TIPOS'!$D$4,'ANALISIS DE PRECIO'!$B78='UNIDADES y TIPOS'!$D$5),INDEX(INSUMOS!$A:$E,MATCH('ANALISIS DE PRECIO'!$C78,INSUMOS!$B:$B,0),3),"No es EQ. ni Otro Rec.")</f>
        <v>No es EQ. ni Otro Rec.</v>
      </c>
      <c r="E78" s="46"/>
      <c r="F78" s="47" t="str">
        <f>IF(OR($B78='UNIDADES y TIPOS'!$D$4,'ANALISIS DE PRECIO'!$B78='UNIDADES y TIPOS'!$D$5),INDEX(INSUMOS!$A:$E,MATCH('ANALISIS DE PRECIO'!$C78,INSUMOS!$B:$B,0),4),"No es EQ. ni Otro Rec.")</f>
        <v>No es EQ. ni Otro Rec.</v>
      </c>
      <c r="G78" s="48" t="str">
        <f>IFERROR(ROUND(E78*F78,2),"")</f>
        <v/>
      </c>
      <c r="H78" s="23"/>
    </row>
    <row r="79" spans="1:9">
      <c r="A79" s="6"/>
      <c r="B79" s="43" t="str">
        <f>IFERROR(INDEX(INSUMOS!A:E,MATCH('ANALISIS DE PRECIO'!$C79,INSUMOS!$B:$B,0),1),"")</f>
        <v/>
      </c>
      <c r="C79" s="44"/>
      <c r="D79" s="45" t="str">
        <f>IF(OR($B79='UNIDADES y TIPOS'!$D$4,'ANALISIS DE PRECIO'!$B79='UNIDADES y TIPOS'!$D$5),INDEX(INSUMOS!$A:$E,MATCH('ANALISIS DE PRECIO'!$C79,INSUMOS!$B:$B,0),3),"No es EQ. ni Otro Rec.")</f>
        <v>No es EQ. ni Otro Rec.</v>
      </c>
      <c r="E79" s="46"/>
      <c r="F79" s="47" t="str">
        <f>IF(OR($B79='UNIDADES y TIPOS'!$D$4,'ANALISIS DE PRECIO'!$B79='UNIDADES y TIPOS'!$D$5),INDEX(INSUMOS!$A:$E,MATCH('ANALISIS DE PRECIO'!$C79,INSUMOS!$B:$B,0),4),"No es EQ. ni Otro Rec.")</f>
        <v>No es EQ. ni Otro Rec.</v>
      </c>
      <c r="G79" s="48" t="str">
        <f t="shared" ref="G79:G81" si="9">IFERROR(ROUND(E79*F79,2),"")</f>
        <v/>
      </c>
      <c r="H79" s="23"/>
    </row>
    <row r="80" spans="1:9">
      <c r="A80" s="6"/>
      <c r="B80" s="43" t="str">
        <f>IFERROR(INDEX(INSUMOS!A:E,MATCH('ANALISIS DE PRECIO'!$C80,INSUMOS!$B:$B,0),1),"")</f>
        <v/>
      </c>
      <c r="C80" s="44"/>
      <c r="D80" s="45" t="str">
        <f>IF(OR($B80='UNIDADES y TIPOS'!$D$4,'ANALISIS DE PRECIO'!$B80='UNIDADES y TIPOS'!$D$5),INDEX(INSUMOS!$A:$E,MATCH('ANALISIS DE PRECIO'!$C80,INSUMOS!$B:$B,0),3),"No es EQ. ni Otro Rec.")</f>
        <v>No es EQ. ni Otro Rec.</v>
      </c>
      <c r="E80" s="46"/>
      <c r="F80" s="47" t="str">
        <f>IF(OR($B80='UNIDADES y TIPOS'!$D$4,'ANALISIS DE PRECIO'!$B80='UNIDADES y TIPOS'!$D$5),INDEX(INSUMOS!$A:$E,MATCH('ANALISIS DE PRECIO'!$C80,INSUMOS!$B:$B,0),4),"No es EQ. ni Otro Rec.")</f>
        <v>No es EQ. ni Otro Rec.</v>
      </c>
      <c r="G80" s="48" t="str">
        <f t="shared" si="9"/>
        <v/>
      </c>
      <c r="H80" s="23"/>
    </row>
    <row r="81" spans="1:9">
      <c r="A81" s="6"/>
      <c r="B81" s="43" t="str">
        <f>IFERROR(INDEX(INSUMOS!A:E,MATCH('ANALISIS DE PRECIO'!$C81,INSUMOS!$B:$B,0),1),"")</f>
        <v/>
      </c>
      <c r="C81" s="44"/>
      <c r="D81" s="45" t="str">
        <f>IF(OR($B81='UNIDADES y TIPOS'!$D$4,'ANALISIS DE PRECIO'!$B81='UNIDADES y TIPOS'!$D$5),INDEX(INSUMOS!$A:$E,MATCH('ANALISIS DE PRECIO'!$C81,INSUMOS!$B:$B,0),3),"No es EQ. ni Otro Rec.")</f>
        <v>No es EQ. ni Otro Rec.</v>
      </c>
      <c r="E81" s="46"/>
      <c r="F81" s="47" t="str">
        <f>IF(OR($B81='UNIDADES y TIPOS'!$D$4,'ANALISIS DE PRECIO'!$B81='UNIDADES y TIPOS'!$D$5),INDEX(INSUMOS!$A:$E,MATCH('ANALISIS DE PRECIO'!$C81,INSUMOS!$B:$B,0),4),"No es EQ. ni Otro Rec.")</f>
        <v>No es EQ. ni Otro Rec.</v>
      </c>
      <c r="G81" s="48" t="str">
        <f t="shared" si="9"/>
        <v/>
      </c>
      <c r="H81" s="23"/>
    </row>
    <row r="82" spans="1:9" ht="15.75" thickBot="1">
      <c r="B82" s="49"/>
      <c r="C82" s="50" t="s">
        <v>308</v>
      </c>
      <c r="D82" s="50"/>
      <c r="E82" s="51"/>
      <c r="F82" s="52"/>
      <c r="G82" s="53"/>
      <c r="H82" s="54">
        <f>SUM(G78:G81)</f>
        <v>0</v>
      </c>
      <c r="I82" s="74">
        <f>IFERROR(H82/H83,0)</f>
        <v>0</v>
      </c>
    </row>
    <row r="83" spans="1:9" ht="15.75" thickBot="1">
      <c r="B83" s="23"/>
      <c r="C83" s="23"/>
      <c r="D83" s="60"/>
      <c r="E83" s="60"/>
      <c r="F83" s="61" t="s">
        <v>309</v>
      </c>
      <c r="G83" s="62"/>
      <c r="H83" s="63">
        <f>SUM(H66,H76,H82)</f>
        <v>0</v>
      </c>
    </row>
    <row r="84" spans="1:9" ht="15.75" thickBot="1">
      <c r="F84" s="64" t="s">
        <v>310</v>
      </c>
      <c r="G84" s="65"/>
      <c r="H84" s="66">
        <f>'Coeficiente de Pase'!$C$13</f>
        <v>1</v>
      </c>
    </row>
    <row r="85" spans="1:9" ht="15.75" thickBot="1">
      <c r="F85" s="67" t="str">
        <f>CONCATENATE("PRECIO UNITARIO ","(","$","/",D60,")")</f>
        <v>PRECIO UNITARIO ($/m²)</v>
      </c>
      <c r="G85" s="68"/>
      <c r="H85" s="69">
        <f>H83*H84</f>
        <v>0</v>
      </c>
    </row>
    <row r="87" spans="1:9" ht="25.5">
      <c r="B87" s="70" t="s">
        <v>40</v>
      </c>
      <c r="C87" s="71" t="str">
        <f>IFERROR(INDEX(COMPUTO!$A:$D,MATCH('ANALISIS DE PRECIO'!$B87,COMPUTO!$A:$A,0),2),"")</f>
        <v>Demolición de cubierta de techos existente</v>
      </c>
      <c r="D87" s="70" t="str">
        <f>IFERROR(INDEX(COMPUTO!$A:$D,MATCH('ANALISIS DE PRECIO'!$B87,COMPUTO!$A:$A,0),3),"")</f>
        <v>m²</v>
      </c>
      <c r="E87" s="70">
        <f>IFERROR(INDEX(COMPUTO!$A:$D,MATCH('ANALISIS DE PRECIO'!$B87,COMPUTO!$A:$A,0),4),"")</f>
        <v>118</v>
      </c>
      <c r="F87" s="72">
        <f>ROUND(H113,2)</f>
        <v>0</v>
      </c>
      <c r="G87" s="73"/>
      <c r="H87" s="24"/>
      <c r="I87" s="15"/>
    </row>
    <row r="88" spans="1:9">
      <c r="B88" s="38"/>
      <c r="C88" s="39" t="s">
        <v>48</v>
      </c>
      <c r="D88" s="40"/>
      <c r="E88" s="40"/>
      <c r="F88" s="41"/>
      <c r="G88" s="42"/>
      <c r="H88" s="23"/>
    </row>
    <row r="89" spans="1:9">
      <c r="B89" s="43" t="str">
        <f>IFERROR(INDEX(INSUMOS!A:E,MATCH('ANALISIS DE PRECIO'!$C89,INSUMOS!$B:$B,0),1),"")</f>
        <v/>
      </c>
      <c r="C89" s="44"/>
      <c r="D89" s="45" t="str">
        <f>IF($B89='UNIDADES y TIPOS'!$D$2,INDEX(INSUMOS!$A:$E,MATCH('ANALISIS DE PRECIO'!$C89,INSUMOS!$B:$B,0),3),"No es mano de obra")</f>
        <v>No es mano de obra</v>
      </c>
      <c r="E89" s="46"/>
      <c r="F89" s="47" t="str">
        <f>IF($B89='UNIDADES y TIPOS'!$D$2,INDEX(INSUMOS!$A:$E,MATCH('ANALISIS DE PRECIO'!$C89,INSUMOS!$B:$B,0),4),"No es mano de obra")</f>
        <v>No es mano de obra</v>
      </c>
      <c r="G89" s="48" t="str">
        <f>IFERROR(ROUND(E89*F89,2),"")</f>
        <v/>
      </c>
      <c r="H89" s="23"/>
    </row>
    <row r="90" spans="1:9">
      <c r="B90" s="43" t="str">
        <f>IFERROR(INDEX(INSUMOS!A:E,MATCH('ANALISIS DE PRECIO'!$C90,INSUMOS!$B:$B,0),1),"")</f>
        <v/>
      </c>
      <c r="C90" s="44"/>
      <c r="D90" s="45" t="str">
        <f>IF($B90='UNIDADES y TIPOS'!$D$2,INDEX(INSUMOS!$A:$E,MATCH('ANALISIS DE PRECIO'!$C90,INSUMOS!$B:$B,0),3),"No es mano de obra")</f>
        <v>No es mano de obra</v>
      </c>
      <c r="E90" s="46"/>
      <c r="F90" s="47" t="str">
        <f>IF($B90='UNIDADES y TIPOS'!$D$2,INDEX(INSUMOS!$A:$E,MATCH('ANALISIS DE PRECIO'!$C90,INSUMOS!$B:$B,0),4),"No es mano de obra")</f>
        <v>No es mano de obra</v>
      </c>
      <c r="G90" s="48" t="str">
        <f t="shared" ref="G90:G92" si="10">IFERROR(ROUND(E90*F90,2),"")</f>
        <v/>
      </c>
      <c r="H90" s="23"/>
    </row>
    <row r="91" spans="1:9">
      <c r="B91" s="43" t="str">
        <f>IFERROR(INDEX(INSUMOS!A:E,MATCH('ANALISIS DE PRECIO'!$C91,INSUMOS!$B:$B,0),1),"")</f>
        <v/>
      </c>
      <c r="C91" s="44"/>
      <c r="D91" s="45" t="str">
        <f>IF($B91='UNIDADES y TIPOS'!$D$2,INDEX(INSUMOS!$A:$E,MATCH('ANALISIS DE PRECIO'!$C91,INSUMOS!$B:$B,0),3),"No es mano de obra")</f>
        <v>No es mano de obra</v>
      </c>
      <c r="E91" s="46"/>
      <c r="F91" s="47" t="str">
        <f>IF($B91='UNIDADES y TIPOS'!$D$2,INDEX(INSUMOS!$A:$E,MATCH('ANALISIS DE PRECIO'!$C91,INSUMOS!$B:$B,0),4),"No es mano de obra")</f>
        <v>No es mano de obra</v>
      </c>
      <c r="G91" s="48" t="str">
        <f t="shared" si="10"/>
        <v/>
      </c>
      <c r="H91" s="23"/>
    </row>
    <row r="92" spans="1:9">
      <c r="B92" s="43" t="str">
        <f>IFERROR(INDEX(INSUMOS!A:E,MATCH('ANALISIS DE PRECIO'!$C92,INSUMOS!$B:$B,0),1),"")</f>
        <v/>
      </c>
      <c r="C92" s="44"/>
      <c r="D92" s="45" t="str">
        <f>IF($B92='UNIDADES y TIPOS'!$D$2,INDEX(INSUMOS!$A:$E,MATCH('ANALISIS DE PRECIO'!$C92,INSUMOS!$B:$B,0),3),"No es mano de obra")</f>
        <v>No es mano de obra</v>
      </c>
      <c r="E92" s="46"/>
      <c r="F92" s="47" t="str">
        <f>IF($B92='UNIDADES y TIPOS'!$D$2,INDEX(INSUMOS!$A:$E,MATCH('ANALISIS DE PRECIO'!$C92,INSUMOS!$B:$B,0),4),"No es mano de obra")</f>
        <v>No es mano de obra</v>
      </c>
      <c r="G92" s="48" t="str">
        <f t="shared" si="10"/>
        <v/>
      </c>
      <c r="H92" s="23"/>
    </row>
    <row r="93" spans="1:9">
      <c r="B93" s="49"/>
      <c r="C93" s="50" t="s">
        <v>305</v>
      </c>
      <c r="D93" s="50"/>
      <c r="E93" s="51"/>
      <c r="F93" s="52"/>
      <c r="G93" s="53"/>
      <c r="H93" s="54">
        <f>SUM(G89:G92)</f>
        <v>0</v>
      </c>
      <c r="I93" s="74">
        <f>IFERROR(H93/H111,0)</f>
        <v>0</v>
      </c>
    </row>
    <row r="94" spans="1:9">
      <c r="B94" s="55"/>
      <c r="C94" s="56" t="s">
        <v>50</v>
      </c>
      <c r="D94" s="57"/>
      <c r="E94" s="57"/>
      <c r="F94" s="58"/>
      <c r="G94" s="59"/>
      <c r="H94" s="23"/>
    </row>
    <row r="95" spans="1:9">
      <c r="B95" s="43" t="str">
        <f>IFERROR(INDEX(INSUMOS!A:E,MATCH('ANALISIS DE PRECIO'!$C95,INSUMOS!$B:$B,0),1),"")</f>
        <v/>
      </c>
      <c r="C95" s="44"/>
      <c r="D95" s="45" t="str">
        <f>IF($B95='UNIDADES y TIPOS'!$D$3,INDEX(INSUMOS!$A:$E,MATCH('ANALISIS DE PRECIO'!$C95,INSUMOS!$B:$B,0),3),"No es material")</f>
        <v>No es material</v>
      </c>
      <c r="E95" s="46"/>
      <c r="F95" s="47" t="str">
        <f>IF($B95='UNIDADES y TIPOS'!$D$3,INDEX(INSUMOS!$A:$E,MATCH('ANALISIS DE PRECIO'!$C95,INSUMOS!$B:$B,0),4),"No es material")</f>
        <v>No es material</v>
      </c>
      <c r="G95" s="48" t="str">
        <f>IFERROR(ROUND(E95*F95,2),"")</f>
        <v/>
      </c>
      <c r="H95" s="23"/>
    </row>
    <row r="96" spans="1:9">
      <c r="B96" s="43" t="str">
        <f>IFERROR(INDEX(INSUMOS!A:E,MATCH('ANALISIS DE PRECIO'!$C96,INSUMOS!$B:$B,0),1),"")</f>
        <v/>
      </c>
      <c r="C96" s="44"/>
      <c r="D96" s="45" t="str">
        <f>IF($B96='UNIDADES y TIPOS'!$D$3,INDEX(INSUMOS!$A:$E,MATCH('ANALISIS DE PRECIO'!$C96,INSUMOS!$B:$B,0),3),"No es material")</f>
        <v>No es material</v>
      </c>
      <c r="E96" s="46"/>
      <c r="F96" s="47" t="str">
        <f>IF($B96='UNIDADES y TIPOS'!$D$3,INDEX(INSUMOS!$A:$E,MATCH('ANALISIS DE PRECIO'!$C96,INSUMOS!$B:$B,0),4),"No es material")</f>
        <v>No es material</v>
      </c>
      <c r="G96" s="48" t="str">
        <f t="shared" ref="G96:G103" si="11">IFERROR(ROUND(E96*F96,2),"")</f>
        <v/>
      </c>
      <c r="H96" s="23"/>
    </row>
    <row r="97" spans="2:9">
      <c r="B97" s="43" t="str">
        <f>IFERROR(INDEX(INSUMOS!A:E,MATCH('ANALISIS DE PRECIO'!$C97,INSUMOS!$B:$B,0),1),"")</f>
        <v/>
      </c>
      <c r="C97" s="44"/>
      <c r="D97" s="45" t="str">
        <f>IF($B97='UNIDADES y TIPOS'!$D$3,INDEX(INSUMOS!$A:$E,MATCH('ANALISIS DE PRECIO'!$C97,INSUMOS!$B:$B,0),3),"No es material")</f>
        <v>No es material</v>
      </c>
      <c r="E97" s="46"/>
      <c r="F97" s="47" t="str">
        <f>IF($B97='UNIDADES y TIPOS'!$D$3,INDEX(INSUMOS!$A:$E,MATCH('ANALISIS DE PRECIO'!$C97,INSUMOS!$B:$B,0),4),"No es material")</f>
        <v>No es material</v>
      </c>
      <c r="G97" s="48" t="str">
        <f t="shared" si="11"/>
        <v/>
      </c>
      <c r="H97" s="23"/>
    </row>
    <row r="98" spans="2:9">
      <c r="B98" s="43" t="str">
        <f>IFERROR(INDEX(INSUMOS!A:E,MATCH('ANALISIS DE PRECIO'!$C98,INSUMOS!$B:$B,0),1),"")</f>
        <v/>
      </c>
      <c r="C98" s="44"/>
      <c r="D98" s="45" t="str">
        <f>IF($B98='UNIDADES y TIPOS'!$D$3,INDEX(INSUMOS!$A:$E,MATCH('ANALISIS DE PRECIO'!$C98,INSUMOS!$B:$B,0),3),"No es material")</f>
        <v>No es material</v>
      </c>
      <c r="E98" s="46"/>
      <c r="F98" s="47" t="str">
        <f>IF($B98='UNIDADES y TIPOS'!$D$3,INDEX(INSUMOS!$A:$E,MATCH('ANALISIS DE PRECIO'!$C98,INSUMOS!$B:$B,0),4),"No es material")</f>
        <v>No es material</v>
      </c>
      <c r="G98" s="48" t="str">
        <f t="shared" si="11"/>
        <v/>
      </c>
      <c r="H98" s="23"/>
    </row>
    <row r="99" spans="2:9">
      <c r="B99" s="43" t="str">
        <f>IFERROR(INDEX(INSUMOS!A:E,MATCH('ANALISIS DE PRECIO'!$C99,INSUMOS!$B:$B,0),1),"")</f>
        <v/>
      </c>
      <c r="C99" s="44"/>
      <c r="D99" s="45" t="str">
        <f>IF($B99='UNIDADES y TIPOS'!$D$3,INDEX(INSUMOS!$A:$E,MATCH('ANALISIS DE PRECIO'!$C99,INSUMOS!$B:$B,0),3),"No es material")</f>
        <v>No es material</v>
      </c>
      <c r="E99" s="46"/>
      <c r="F99" s="47" t="str">
        <f>IF($B99='UNIDADES y TIPOS'!$D$3,INDEX(INSUMOS!$A:$E,MATCH('ANALISIS DE PRECIO'!$C99,INSUMOS!$B:$B,0),4),"No es material")</f>
        <v>No es material</v>
      </c>
      <c r="G99" s="48" t="str">
        <f t="shared" si="11"/>
        <v/>
      </c>
      <c r="H99" s="23"/>
    </row>
    <row r="100" spans="2:9">
      <c r="B100" s="43" t="str">
        <f>IFERROR(INDEX(INSUMOS!A:E,MATCH('ANALISIS DE PRECIO'!$C100,INSUMOS!$B:$B,0),1),"")</f>
        <v/>
      </c>
      <c r="C100" s="44"/>
      <c r="D100" s="45" t="str">
        <f>IF($B100='UNIDADES y TIPOS'!$D$3,INDEX(INSUMOS!$A:$E,MATCH('ANALISIS DE PRECIO'!$C100,INSUMOS!$B:$B,0),3),"No es material")</f>
        <v>No es material</v>
      </c>
      <c r="E100" s="46"/>
      <c r="F100" s="47" t="str">
        <f>IF($B100='UNIDADES y TIPOS'!$D$3,INDEX(INSUMOS!$A:$E,MATCH('ANALISIS DE PRECIO'!$C100,INSUMOS!$B:$B,0),4),"No es material")</f>
        <v>No es material</v>
      </c>
      <c r="G100" s="48" t="str">
        <f t="shared" si="11"/>
        <v/>
      </c>
      <c r="H100" s="23"/>
    </row>
    <row r="101" spans="2:9">
      <c r="B101" s="43" t="str">
        <f>IFERROR(INDEX(INSUMOS!A:E,MATCH('ANALISIS DE PRECIO'!$C101,INSUMOS!$B:$B,0),1),"")</f>
        <v/>
      </c>
      <c r="C101" s="44"/>
      <c r="D101" s="45" t="str">
        <f>IF($B101='UNIDADES y TIPOS'!$D$3,INDEX(INSUMOS!$A:$E,MATCH('ANALISIS DE PRECIO'!$C101,INSUMOS!$B:$B,0),3),"No es material")</f>
        <v>No es material</v>
      </c>
      <c r="E101" s="46"/>
      <c r="F101" s="47" t="str">
        <f>IF($B101='UNIDADES y TIPOS'!$D$3,INDEX(INSUMOS!$A:$E,MATCH('ANALISIS DE PRECIO'!$C101,INSUMOS!$B:$B,0),4),"No es material")</f>
        <v>No es material</v>
      </c>
      <c r="G101" s="48" t="str">
        <f t="shared" si="11"/>
        <v/>
      </c>
      <c r="H101" s="23"/>
    </row>
    <row r="102" spans="2:9">
      <c r="B102" s="43" t="str">
        <f>IFERROR(INDEX(INSUMOS!A:E,MATCH('ANALISIS DE PRECIO'!$C102,INSUMOS!$B:$B,0),1),"")</f>
        <v/>
      </c>
      <c r="C102" s="44"/>
      <c r="D102" s="45" t="str">
        <f>IF($B102='UNIDADES y TIPOS'!$D$3,INDEX(INSUMOS!$A:$E,MATCH('ANALISIS DE PRECIO'!$C102,INSUMOS!$B:$B,0),3),"No es material")</f>
        <v>No es material</v>
      </c>
      <c r="E102" s="46"/>
      <c r="F102" s="47" t="str">
        <f>IF($B102='UNIDADES y TIPOS'!$D$3,INDEX(INSUMOS!$A:$E,MATCH('ANALISIS DE PRECIO'!$C102,INSUMOS!$B:$B,0),4),"No es material")</f>
        <v>No es material</v>
      </c>
      <c r="G102" s="48" t="str">
        <f t="shared" si="11"/>
        <v/>
      </c>
      <c r="H102" s="23"/>
    </row>
    <row r="103" spans="2:9">
      <c r="B103" s="43" t="str">
        <f>IFERROR(INDEX(INSUMOS!A:E,MATCH('ANALISIS DE PRECIO'!$C103,INSUMOS!$B:$B,0),1),"")</f>
        <v/>
      </c>
      <c r="C103" s="44"/>
      <c r="D103" s="45" t="str">
        <f>IF($B103='UNIDADES y TIPOS'!$D$3,INDEX(INSUMOS!$A:$E,MATCH('ANALISIS DE PRECIO'!$C103,INSUMOS!$B:$B,0),3),"No es material")</f>
        <v>No es material</v>
      </c>
      <c r="E103" s="46"/>
      <c r="F103" s="47" t="str">
        <f>IF($B103='UNIDADES y TIPOS'!$D$3,INDEX(INSUMOS!$A:$E,MATCH('ANALISIS DE PRECIO'!$C103,INSUMOS!$B:$B,0),4),"No es material")</f>
        <v>No es material</v>
      </c>
      <c r="G103" s="48" t="str">
        <f t="shared" si="11"/>
        <v/>
      </c>
      <c r="H103" s="23"/>
    </row>
    <row r="104" spans="2:9">
      <c r="B104" s="49"/>
      <c r="C104" s="50" t="s">
        <v>306</v>
      </c>
      <c r="D104" s="50"/>
      <c r="E104" s="51"/>
      <c r="F104" s="52"/>
      <c r="G104" s="53"/>
      <c r="H104" s="54">
        <f>SUM(G95:G103)</f>
        <v>0</v>
      </c>
      <c r="I104" s="74">
        <f>IFERROR(H104/H111,0)</f>
        <v>0</v>
      </c>
    </row>
    <row r="105" spans="2:9">
      <c r="B105" s="38"/>
      <c r="C105" s="39" t="s">
        <v>307</v>
      </c>
      <c r="D105" s="40"/>
      <c r="E105" s="40"/>
      <c r="F105" s="41"/>
      <c r="G105" s="42"/>
      <c r="H105" s="23"/>
    </row>
    <row r="106" spans="2:9">
      <c r="B106" s="43" t="str">
        <f>IFERROR(INDEX(INSUMOS!A:E,MATCH('ANALISIS DE PRECIO'!$C106,INSUMOS!$B:$B,0),1),"")</f>
        <v/>
      </c>
      <c r="C106" s="44"/>
      <c r="D106" s="45" t="str">
        <f>IF(OR($B106='UNIDADES y TIPOS'!$D$4,'ANALISIS DE PRECIO'!$B106='UNIDADES y TIPOS'!$D$5),INDEX(INSUMOS!$A:$E,MATCH('ANALISIS DE PRECIO'!$C106,INSUMOS!$B:$B,0),3),"No es EQ. ni Otro Rec.")</f>
        <v>No es EQ. ni Otro Rec.</v>
      </c>
      <c r="E106" s="46"/>
      <c r="F106" s="47" t="str">
        <f>IF(OR($B106='UNIDADES y TIPOS'!$D$4,'ANALISIS DE PRECIO'!$B106='UNIDADES y TIPOS'!$D$5),INDEX(INSUMOS!$A:$E,MATCH('ANALISIS DE PRECIO'!$C106,INSUMOS!$B:$B,0),4),"No es EQ. ni Otro Rec.")</f>
        <v>No es EQ. ni Otro Rec.</v>
      </c>
      <c r="G106" s="48" t="str">
        <f>IFERROR(ROUND(E106*F106,2),"")</f>
        <v/>
      </c>
      <c r="H106" s="23"/>
    </row>
    <row r="107" spans="2:9">
      <c r="B107" s="43" t="str">
        <f>IFERROR(INDEX(INSUMOS!A:E,MATCH('ANALISIS DE PRECIO'!$C107,INSUMOS!$B:$B,0),1),"")</f>
        <v/>
      </c>
      <c r="C107" s="44"/>
      <c r="D107" s="45" t="str">
        <f>IF(OR($B107='UNIDADES y TIPOS'!$D$4,'ANALISIS DE PRECIO'!$B107='UNIDADES y TIPOS'!$D$5),INDEX(INSUMOS!$A:$E,MATCH('ANALISIS DE PRECIO'!$C107,INSUMOS!$B:$B,0),3),"No es EQ. ni Otro Rec.")</f>
        <v>No es EQ. ni Otro Rec.</v>
      </c>
      <c r="E107" s="46"/>
      <c r="F107" s="47" t="str">
        <f>IF(OR($B107='UNIDADES y TIPOS'!$D$4,'ANALISIS DE PRECIO'!$B107='UNIDADES y TIPOS'!$D$5),INDEX(INSUMOS!$A:$E,MATCH('ANALISIS DE PRECIO'!$C107,INSUMOS!$B:$B,0),4),"No es EQ. ni Otro Rec.")</f>
        <v>No es EQ. ni Otro Rec.</v>
      </c>
      <c r="G107" s="48" t="str">
        <f t="shared" ref="G107:G109" si="12">IFERROR(ROUND(E107*F107,2),"")</f>
        <v/>
      </c>
      <c r="H107" s="23"/>
    </row>
    <row r="108" spans="2:9">
      <c r="B108" s="43" t="str">
        <f>IFERROR(INDEX(INSUMOS!A:E,MATCH('ANALISIS DE PRECIO'!$C108,INSUMOS!$B:$B,0),1),"")</f>
        <v/>
      </c>
      <c r="C108" s="44"/>
      <c r="D108" s="45" t="str">
        <f>IF(OR($B108='UNIDADES y TIPOS'!$D$4,'ANALISIS DE PRECIO'!$B108='UNIDADES y TIPOS'!$D$5),INDEX(INSUMOS!$A:$E,MATCH('ANALISIS DE PRECIO'!$C108,INSUMOS!$B:$B,0),3),"No es EQ. ni Otro Rec.")</f>
        <v>No es EQ. ni Otro Rec.</v>
      </c>
      <c r="E108" s="46"/>
      <c r="F108" s="47" t="str">
        <f>IF(OR($B108='UNIDADES y TIPOS'!$D$4,'ANALISIS DE PRECIO'!$B108='UNIDADES y TIPOS'!$D$5),INDEX(INSUMOS!$A:$E,MATCH('ANALISIS DE PRECIO'!$C108,INSUMOS!$B:$B,0),4),"No es EQ. ni Otro Rec.")</f>
        <v>No es EQ. ni Otro Rec.</v>
      </c>
      <c r="G108" s="48" t="str">
        <f t="shared" si="12"/>
        <v/>
      </c>
      <c r="H108" s="23"/>
    </row>
    <row r="109" spans="2:9">
      <c r="B109" s="43" t="str">
        <f>IFERROR(INDEX(INSUMOS!A:E,MATCH('ANALISIS DE PRECIO'!$C109,INSUMOS!$B:$B,0),1),"")</f>
        <v/>
      </c>
      <c r="C109" s="44"/>
      <c r="D109" s="45" t="str">
        <f>IF(OR($B109='UNIDADES y TIPOS'!$D$4,'ANALISIS DE PRECIO'!$B109='UNIDADES y TIPOS'!$D$5),INDEX(INSUMOS!$A:$E,MATCH('ANALISIS DE PRECIO'!$C109,INSUMOS!$B:$B,0),3),"No es EQ. ni Otro Rec.")</f>
        <v>No es EQ. ni Otro Rec.</v>
      </c>
      <c r="E109" s="46"/>
      <c r="F109" s="47" t="str">
        <f>IF(OR($B109='UNIDADES y TIPOS'!$D$4,'ANALISIS DE PRECIO'!$B109='UNIDADES y TIPOS'!$D$5),INDEX(INSUMOS!$A:$E,MATCH('ANALISIS DE PRECIO'!$C109,INSUMOS!$B:$B,0),4),"No es EQ. ni Otro Rec.")</f>
        <v>No es EQ. ni Otro Rec.</v>
      </c>
      <c r="G109" s="48" t="str">
        <f t="shared" si="12"/>
        <v/>
      </c>
      <c r="H109" s="23"/>
    </row>
    <row r="110" spans="2:9" ht="15.75" thickBot="1">
      <c r="B110" s="49"/>
      <c r="C110" s="50" t="s">
        <v>308</v>
      </c>
      <c r="D110" s="50"/>
      <c r="E110" s="51"/>
      <c r="F110" s="52"/>
      <c r="G110" s="53"/>
      <c r="H110" s="54">
        <f>SUM(G106:G109)</f>
        <v>0</v>
      </c>
      <c r="I110" s="74">
        <f>IFERROR(H110/H111,0)</f>
        <v>0</v>
      </c>
    </row>
    <row r="111" spans="2:9" ht="15.75" thickBot="1">
      <c r="B111" s="23"/>
      <c r="C111" s="23"/>
      <c r="D111" s="60"/>
      <c r="E111" s="60"/>
      <c r="F111" s="61" t="s">
        <v>309</v>
      </c>
      <c r="G111" s="62"/>
      <c r="H111" s="63">
        <f>SUM(H93,H104,H110)</f>
        <v>0</v>
      </c>
    </row>
    <row r="112" spans="2:9" ht="15.75" thickBot="1">
      <c r="F112" s="64" t="s">
        <v>310</v>
      </c>
      <c r="G112" s="65"/>
      <c r="H112" s="66">
        <f>'Coeficiente de Pase'!$C$13</f>
        <v>1</v>
      </c>
    </row>
    <row r="113" spans="2:9" ht="15.75" thickBot="1">
      <c r="F113" s="67" t="str">
        <f>CONCATENATE("PRECIO UNITARIO ","(","$","/",D87,")")</f>
        <v>PRECIO UNITARIO ($/m²)</v>
      </c>
      <c r="G113" s="68"/>
      <c r="H113" s="69">
        <f>H111*H112</f>
        <v>0</v>
      </c>
    </row>
    <row r="115" spans="2:9" ht="25.5">
      <c r="B115" s="70" t="s">
        <v>41</v>
      </c>
      <c r="C115" s="71" t="str">
        <f>IFERROR(INDEX(COMPUTO!$A:$D,MATCH('ANALISIS DE PRECIO'!$B115,COMPUTO!$A:$A,0),2),"")</f>
        <v>Retiro y reubicación baranda acero inoxidable existente</v>
      </c>
      <c r="D115" s="70" t="str">
        <f>IFERROR(INDEX(COMPUTO!$A:$D,MATCH('ANALISIS DE PRECIO'!$B115,COMPUTO!$A:$A,0),3),"")</f>
        <v>Gl.</v>
      </c>
      <c r="E115" s="70">
        <f>IFERROR(INDEX(COMPUTO!$A:$D,MATCH('ANALISIS DE PRECIO'!$B115,COMPUTO!$A:$A,0),4),"")</f>
        <v>1</v>
      </c>
      <c r="F115" s="72">
        <f>ROUND(H141,2)</f>
        <v>0</v>
      </c>
      <c r="G115" s="73"/>
      <c r="H115" s="24"/>
      <c r="I115" s="15"/>
    </row>
    <row r="116" spans="2:9">
      <c r="B116" s="38"/>
      <c r="C116" s="39" t="s">
        <v>48</v>
      </c>
      <c r="D116" s="40"/>
      <c r="E116" s="40"/>
      <c r="F116" s="41"/>
      <c r="G116" s="42"/>
      <c r="H116" s="23"/>
    </row>
    <row r="117" spans="2:9">
      <c r="B117" s="43" t="str">
        <f>IFERROR(INDEX(INSUMOS!A:E,MATCH('ANALISIS DE PRECIO'!$C117,INSUMOS!$B:$B,0),1),"")</f>
        <v/>
      </c>
      <c r="C117" s="44"/>
      <c r="D117" s="45" t="str">
        <f>IF($B117='UNIDADES y TIPOS'!$D$2,INDEX(INSUMOS!$A:$E,MATCH('ANALISIS DE PRECIO'!$C117,INSUMOS!$B:$B,0),3),"No es mano de obra")</f>
        <v>No es mano de obra</v>
      </c>
      <c r="E117" s="46"/>
      <c r="F117" s="47" t="str">
        <f>IF($B117='UNIDADES y TIPOS'!$D$2,INDEX(INSUMOS!$A:$E,MATCH('ANALISIS DE PRECIO'!$C117,INSUMOS!$B:$B,0),4),"No es mano de obra")</f>
        <v>No es mano de obra</v>
      </c>
      <c r="G117" s="48" t="str">
        <f>IFERROR(ROUND(E117*F117,2),"")</f>
        <v/>
      </c>
      <c r="H117" s="23"/>
    </row>
    <row r="118" spans="2:9">
      <c r="B118" s="43" t="str">
        <f>IFERROR(INDEX(INSUMOS!A:E,MATCH('ANALISIS DE PRECIO'!$C118,INSUMOS!$B:$B,0),1),"")</f>
        <v/>
      </c>
      <c r="C118" s="44"/>
      <c r="D118" s="45" t="str">
        <f>IF($B118='UNIDADES y TIPOS'!$D$2,INDEX(INSUMOS!$A:$E,MATCH('ANALISIS DE PRECIO'!$C118,INSUMOS!$B:$B,0),3),"No es mano de obra")</f>
        <v>No es mano de obra</v>
      </c>
      <c r="E118" s="46"/>
      <c r="F118" s="47" t="str">
        <f>IF($B118='UNIDADES y TIPOS'!$D$2,INDEX(INSUMOS!$A:$E,MATCH('ANALISIS DE PRECIO'!$C118,INSUMOS!$B:$B,0),4),"No es mano de obra")</f>
        <v>No es mano de obra</v>
      </c>
      <c r="G118" s="48" t="str">
        <f t="shared" ref="G118:G120" si="13">IFERROR(ROUND(E118*F118,2),"")</f>
        <v/>
      </c>
      <c r="H118" s="23"/>
    </row>
    <row r="119" spans="2:9">
      <c r="B119" s="43" t="str">
        <f>IFERROR(INDEX(INSUMOS!A:E,MATCH('ANALISIS DE PRECIO'!$C119,INSUMOS!$B:$B,0),1),"")</f>
        <v/>
      </c>
      <c r="C119" s="44"/>
      <c r="D119" s="45" t="str">
        <f>IF($B119='UNIDADES y TIPOS'!$D$2,INDEX(INSUMOS!$A:$E,MATCH('ANALISIS DE PRECIO'!$C119,INSUMOS!$B:$B,0),3),"No es mano de obra")</f>
        <v>No es mano de obra</v>
      </c>
      <c r="E119" s="46"/>
      <c r="F119" s="47" t="str">
        <f>IF($B119='UNIDADES y TIPOS'!$D$2,INDEX(INSUMOS!$A:$E,MATCH('ANALISIS DE PRECIO'!$C119,INSUMOS!$B:$B,0),4),"No es mano de obra")</f>
        <v>No es mano de obra</v>
      </c>
      <c r="G119" s="48" t="str">
        <f t="shared" si="13"/>
        <v/>
      </c>
      <c r="H119" s="23"/>
    </row>
    <row r="120" spans="2:9">
      <c r="B120" s="43" t="str">
        <f>IFERROR(INDEX(INSUMOS!A:E,MATCH('ANALISIS DE PRECIO'!$C120,INSUMOS!$B:$B,0),1),"")</f>
        <v/>
      </c>
      <c r="C120" s="44"/>
      <c r="D120" s="45" t="str">
        <f>IF($B120='UNIDADES y TIPOS'!$D$2,INDEX(INSUMOS!$A:$E,MATCH('ANALISIS DE PRECIO'!$C120,INSUMOS!$B:$B,0),3),"No es mano de obra")</f>
        <v>No es mano de obra</v>
      </c>
      <c r="E120" s="46"/>
      <c r="F120" s="47" t="str">
        <f>IF($B120='UNIDADES y TIPOS'!$D$2,INDEX(INSUMOS!$A:$E,MATCH('ANALISIS DE PRECIO'!$C120,INSUMOS!$B:$B,0),4),"No es mano de obra")</f>
        <v>No es mano de obra</v>
      </c>
      <c r="G120" s="48" t="str">
        <f t="shared" si="13"/>
        <v/>
      </c>
      <c r="H120" s="23"/>
    </row>
    <row r="121" spans="2:9">
      <c r="B121" s="49"/>
      <c r="C121" s="50" t="s">
        <v>305</v>
      </c>
      <c r="D121" s="50"/>
      <c r="E121" s="51"/>
      <c r="F121" s="52"/>
      <c r="G121" s="53"/>
      <c r="H121" s="54">
        <f>SUM(G117:G120)</f>
        <v>0</v>
      </c>
      <c r="I121" s="74">
        <f>IFERROR(H121/H139,0)</f>
        <v>0</v>
      </c>
    </row>
    <row r="122" spans="2:9">
      <c r="B122" s="55"/>
      <c r="C122" s="56" t="s">
        <v>50</v>
      </c>
      <c r="D122" s="57"/>
      <c r="E122" s="57"/>
      <c r="F122" s="58"/>
      <c r="G122" s="59"/>
      <c r="H122" s="23"/>
    </row>
    <row r="123" spans="2:9">
      <c r="B123" s="43" t="str">
        <f>IFERROR(INDEX(INSUMOS!A:E,MATCH('ANALISIS DE PRECIO'!$C123,INSUMOS!$B:$B,0),1),"")</f>
        <v/>
      </c>
      <c r="C123" s="44"/>
      <c r="D123" s="45" t="str">
        <f>IF($B123='UNIDADES y TIPOS'!$D$3,INDEX(INSUMOS!$A:$E,MATCH('ANALISIS DE PRECIO'!$C123,INSUMOS!$B:$B,0),3),"No es material")</f>
        <v>No es material</v>
      </c>
      <c r="E123" s="46"/>
      <c r="F123" s="47" t="str">
        <f>IF($B123='UNIDADES y TIPOS'!$D$3,INDEX(INSUMOS!$A:$E,MATCH('ANALISIS DE PRECIO'!$C123,INSUMOS!$B:$B,0),4),"No es material")</f>
        <v>No es material</v>
      </c>
      <c r="G123" s="48" t="str">
        <f>IFERROR(ROUND(E123*F123,2),"")</f>
        <v/>
      </c>
      <c r="H123" s="23"/>
    </row>
    <row r="124" spans="2:9">
      <c r="B124" s="43" t="str">
        <f>IFERROR(INDEX(INSUMOS!A:E,MATCH('ANALISIS DE PRECIO'!$C124,INSUMOS!$B:$B,0),1),"")</f>
        <v/>
      </c>
      <c r="C124" s="44"/>
      <c r="D124" s="45" t="str">
        <f>IF($B124='UNIDADES y TIPOS'!$D$3,INDEX(INSUMOS!$A:$E,MATCH('ANALISIS DE PRECIO'!$C124,INSUMOS!$B:$B,0),3),"No es material")</f>
        <v>No es material</v>
      </c>
      <c r="E124" s="46"/>
      <c r="F124" s="47" t="str">
        <f>IF($B124='UNIDADES y TIPOS'!$D$3,INDEX(INSUMOS!$A:$E,MATCH('ANALISIS DE PRECIO'!$C124,INSUMOS!$B:$B,0),4),"No es material")</f>
        <v>No es material</v>
      </c>
      <c r="G124" s="48" t="str">
        <f t="shared" ref="G124:G131" si="14">IFERROR(ROUND(E124*F124,2),"")</f>
        <v/>
      </c>
      <c r="H124" s="23"/>
    </row>
    <row r="125" spans="2:9">
      <c r="B125" s="43" t="str">
        <f>IFERROR(INDEX(INSUMOS!A:E,MATCH('ANALISIS DE PRECIO'!$C125,INSUMOS!$B:$B,0),1),"")</f>
        <v/>
      </c>
      <c r="C125" s="44"/>
      <c r="D125" s="45" t="str">
        <f>IF($B125='UNIDADES y TIPOS'!$D$3,INDEX(INSUMOS!$A:$E,MATCH('ANALISIS DE PRECIO'!$C125,INSUMOS!$B:$B,0),3),"No es material")</f>
        <v>No es material</v>
      </c>
      <c r="E125" s="46"/>
      <c r="F125" s="47" t="str">
        <f>IF($B125='UNIDADES y TIPOS'!$D$3,INDEX(INSUMOS!$A:$E,MATCH('ANALISIS DE PRECIO'!$C125,INSUMOS!$B:$B,0),4),"No es material")</f>
        <v>No es material</v>
      </c>
      <c r="G125" s="48" t="str">
        <f t="shared" si="14"/>
        <v/>
      </c>
      <c r="H125" s="23"/>
    </row>
    <row r="126" spans="2:9">
      <c r="B126" s="43" t="str">
        <f>IFERROR(INDEX(INSUMOS!A:E,MATCH('ANALISIS DE PRECIO'!$C126,INSUMOS!$B:$B,0),1),"")</f>
        <v/>
      </c>
      <c r="C126" s="44"/>
      <c r="D126" s="45" t="str">
        <f>IF($B126='UNIDADES y TIPOS'!$D$3,INDEX(INSUMOS!$A:$E,MATCH('ANALISIS DE PRECIO'!$C126,INSUMOS!$B:$B,0),3),"No es material")</f>
        <v>No es material</v>
      </c>
      <c r="E126" s="46"/>
      <c r="F126" s="47" t="str">
        <f>IF($B126='UNIDADES y TIPOS'!$D$3,INDEX(INSUMOS!$A:$E,MATCH('ANALISIS DE PRECIO'!$C126,INSUMOS!$B:$B,0),4),"No es material")</f>
        <v>No es material</v>
      </c>
      <c r="G126" s="48" t="str">
        <f t="shared" si="14"/>
        <v/>
      </c>
      <c r="H126" s="23"/>
    </row>
    <row r="127" spans="2:9">
      <c r="B127" s="43" t="str">
        <f>IFERROR(INDEX(INSUMOS!A:E,MATCH('ANALISIS DE PRECIO'!$C127,INSUMOS!$B:$B,0),1),"")</f>
        <v/>
      </c>
      <c r="C127" s="44"/>
      <c r="D127" s="45" t="str">
        <f>IF($B127='UNIDADES y TIPOS'!$D$3,INDEX(INSUMOS!$A:$E,MATCH('ANALISIS DE PRECIO'!$C127,INSUMOS!$B:$B,0),3),"No es material")</f>
        <v>No es material</v>
      </c>
      <c r="E127" s="46"/>
      <c r="F127" s="47" t="str">
        <f>IF($B127='UNIDADES y TIPOS'!$D$3,INDEX(INSUMOS!$A:$E,MATCH('ANALISIS DE PRECIO'!$C127,INSUMOS!$B:$B,0),4),"No es material")</f>
        <v>No es material</v>
      </c>
      <c r="G127" s="48" t="str">
        <f t="shared" si="14"/>
        <v/>
      </c>
      <c r="H127" s="23"/>
    </row>
    <row r="128" spans="2:9">
      <c r="B128" s="43" t="str">
        <f>IFERROR(INDEX(INSUMOS!A:E,MATCH('ANALISIS DE PRECIO'!$C128,INSUMOS!$B:$B,0),1),"")</f>
        <v/>
      </c>
      <c r="C128" s="44"/>
      <c r="D128" s="45" t="str">
        <f>IF($B128='UNIDADES y TIPOS'!$D$3,INDEX(INSUMOS!$A:$E,MATCH('ANALISIS DE PRECIO'!$C128,INSUMOS!$B:$B,0),3),"No es material")</f>
        <v>No es material</v>
      </c>
      <c r="E128" s="46"/>
      <c r="F128" s="47" t="str">
        <f>IF($B128='UNIDADES y TIPOS'!$D$3,INDEX(INSUMOS!$A:$E,MATCH('ANALISIS DE PRECIO'!$C128,INSUMOS!$B:$B,0),4),"No es material")</f>
        <v>No es material</v>
      </c>
      <c r="G128" s="48" t="str">
        <f t="shared" si="14"/>
        <v/>
      </c>
      <c r="H128" s="23"/>
    </row>
    <row r="129" spans="1:9">
      <c r="B129" s="43" t="str">
        <f>IFERROR(INDEX(INSUMOS!A:E,MATCH('ANALISIS DE PRECIO'!$C129,INSUMOS!$B:$B,0),1),"")</f>
        <v/>
      </c>
      <c r="C129" s="44"/>
      <c r="D129" s="45" t="str">
        <f>IF($B129='UNIDADES y TIPOS'!$D$3,INDEX(INSUMOS!$A:$E,MATCH('ANALISIS DE PRECIO'!$C129,INSUMOS!$B:$B,0),3),"No es material")</f>
        <v>No es material</v>
      </c>
      <c r="E129" s="46"/>
      <c r="F129" s="47" t="str">
        <f>IF($B129='UNIDADES y TIPOS'!$D$3,INDEX(INSUMOS!$A:$E,MATCH('ANALISIS DE PRECIO'!$C129,INSUMOS!$B:$B,0),4),"No es material")</f>
        <v>No es material</v>
      </c>
      <c r="G129" s="48" t="str">
        <f t="shared" si="14"/>
        <v/>
      </c>
      <c r="H129" s="23"/>
    </row>
    <row r="130" spans="1:9">
      <c r="B130" s="43" t="str">
        <f>IFERROR(INDEX(INSUMOS!A:E,MATCH('ANALISIS DE PRECIO'!$C130,INSUMOS!$B:$B,0),1),"")</f>
        <v/>
      </c>
      <c r="C130" s="44"/>
      <c r="D130" s="45" t="str">
        <f>IF($B130='UNIDADES y TIPOS'!$D$3,INDEX(INSUMOS!$A:$E,MATCH('ANALISIS DE PRECIO'!$C130,INSUMOS!$B:$B,0),3),"No es material")</f>
        <v>No es material</v>
      </c>
      <c r="E130" s="46"/>
      <c r="F130" s="47" t="str">
        <f>IF($B130='UNIDADES y TIPOS'!$D$3,INDEX(INSUMOS!$A:$E,MATCH('ANALISIS DE PRECIO'!$C130,INSUMOS!$B:$B,0),4),"No es material")</f>
        <v>No es material</v>
      </c>
      <c r="G130" s="48" t="str">
        <f t="shared" si="14"/>
        <v/>
      </c>
      <c r="H130" s="23"/>
    </row>
    <row r="131" spans="1:9">
      <c r="B131" s="43" t="str">
        <f>IFERROR(INDEX(INSUMOS!A:E,MATCH('ANALISIS DE PRECIO'!$C131,INSUMOS!$B:$B,0),1),"")</f>
        <v/>
      </c>
      <c r="C131" s="44"/>
      <c r="D131" s="45" t="str">
        <f>IF($B131='UNIDADES y TIPOS'!$D$3,INDEX(INSUMOS!$A:$E,MATCH('ANALISIS DE PRECIO'!$C131,INSUMOS!$B:$B,0),3),"No es material")</f>
        <v>No es material</v>
      </c>
      <c r="E131" s="46"/>
      <c r="F131" s="47" t="str">
        <f>IF($B131='UNIDADES y TIPOS'!$D$3,INDEX(INSUMOS!$A:$E,MATCH('ANALISIS DE PRECIO'!$C131,INSUMOS!$B:$B,0),4),"No es material")</f>
        <v>No es material</v>
      </c>
      <c r="G131" s="48" t="str">
        <f t="shared" si="14"/>
        <v/>
      </c>
      <c r="H131" s="23"/>
    </row>
    <row r="132" spans="1:9">
      <c r="B132" s="49"/>
      <c r="C132" s="50" t="s">
        <v>306</v>
      </c>
      <c r="D132" s="50"/>
      <c r="E132" s="51"/>
      <c r="F132" s="52"/>
      <c r="G132" s="53"/>
      <c r="H132" s="54">
        <f>SUM(G123:G131)</f>
        <v>0</v>
      </c>
      <c r="I132" s="74">
        <f>IFERROR(H132/H139,0)</f>
        <v>0</v>
      </c>
    </row>
    <row r="133" spans="1:9">
      <c r="B133" s="38"/>
      <c r="C133" s="39" t="s">
        <v>307</v>
      </c>
      <c r="D133" s="40"/>
      <c r="E133" s="40"/>
      <c r="F133" s="41"/>
      <c r="G133" s="42"/>
      <c r="H133" s="23"/>
    </row>
    <row r="134" spans="1:9">
      <c r="B134" s="43" t="str">
        <f>IFERROR(INDEX(INSUMOS!A:E,MATCH('ANALISIS DE PRECIO'!$C134,INSUMOS!$B:$B,0),1),"")</f>
        <v/>
      </c>
      <c r="C134" s="44"/>
      <c r="D134" s="45" t="str">
        <f>IF(OR($B134='UNIDADES y TIPOS'!$D$4,'ANALISIS DE PRECIO'!$B134='UNIDADES y TIPOS'!$D$5),INDEX(INSUMOS!$A:$E,MATCH('ANALISIS DE PRECIO'!$C134,INSUMOS!$B:$B,0),3),"No es EQ. ni Otro Rec.")</f>
        <v>No es EQ. ni Otro Rec.</v>
      </c>
      <c r="E134" s="46"/>
      <c r="F134" s="47" t="str">
        <f>IF(OR($B134='UNIDADES y TIPOS'!$D$4,'ANALISIS DE PRECIO'!$B134='UNIDADES y TIPOS'!$D$5),INDEX(INSUMOS!$A:$E,MATCH('ANALISIS DE PRECIO'!$C134,INSUMOS!$B:$B,0),4),"No es EQ. ni Otro Rec.")</f>
        <v>No es EQ. ni Otro Rec.</v>
      </c>
      <c r="G134" s="48" t="str">
        <f>IFERROR(ROUND(E134*F134,2),"")</f>
        <v/>
      </c>
      <c r="H134" s="23"/>
    </row>
    <row r="135" spans="1:9">
      <c r="B135" s="43" t="str">
        <f>IFERROR(INDEX(INSUMOS!A:E,MATCH('ANALISIS DE PRECIO'!$C135,INSUMOS!$B:$B,0),1),"")</f>
        <v/>
      </c>
      <c r="C135" s="44"/>
      <c r="D135" s="45" t="str">
        <f>IF(OR($B135='UNIDADES y TIPOS'!$D$4,'ANALISIS DE PRECIO'!$B135='UNIDADES y TIPOS'!$D$5),INDEX(INSUMOS!$A:$E,MATCH('ANALISIS DE PRECIO'!$C135,INSUMOS!$B:$B,0),3),"No es EQ. ni Otro Rec.")</f>
        <v>No es EQ. ni Otro Rec.</v>
      </c>
      <c r="E135" s="46"/>
      <c r="F135" s="47" t="str">
        <f>IF(OR($B135='UNIDADES y TIPOS'!$D$4,'ANALISIS DE PRECIO'!$B135='UNIDADES y TIPOS'!$D$5),INDEX(INSUMOS!$A:$E,MATCH('ANALISIS DE PRECIO'!$C135,INSUMOS!$B:$B,0),4),"No es EQ. ni Otro Rec.")</f>
        <v>No es EQ. ni Otro Rec.</v>
      </c>
      <c r="G135" s="48" t="str">
        <f t="shared" ref="G135:G137" si="15">IFERROR(ROUND(E135*F135,2),"")</f>
        <v/>
      </c>
      <c r="H135" s="23"/>
    </row>
    <row r="136" spans="1:9">
      <c r="B136" s="43" t="str">
        <f>IFERROR(INDEX(INSUMOS!A:E,MATCH('ANALISIS DE PRECIO'!$C136,INSUMOS!$B:$B,0),1),"")</f>
        <v/>
      </c>
      <c r="C136" s="44"/>
      <c r="D136" s="45" t="str">
        <f>IF(OR($B136='UNIDADES y TIPOS'!$D$4,'ANALISIS DE PRECIO'!$B136='UNIDADES y TIPOS'!$D$5),INDEX(INSUMOS!$A:$E,MATCH('ANALISIS DE PRECIO'!$C136,INSUMOS!$B:$B,0),3),"No es EQ. ni Otro Rec.")</f>
        <v>No es EQ. ni Otro Rec.</v>
      </c>
      <c r="E136" s="46"/>
      <c r="F136" s="47" t="str">
        <f>IF(OR($B136='UNIDADES y TIPOS'!$D$4,'ANALISIS DE PRECIO'!$B136='UNIDADES y TIPOS'!$D$5),INDEX(INSUMOS!$A:$E,MATCH('ANALISIS DE PRECIO'!$C136,INSUMOS!$B:$B,0),4),"No es EQ. ni Otro Rec.")</f>
        <v>No es EQ. ni Otro Rec.</v>
      </c>
      <c r="G136" s="48" t="str">
        <f t="shared" si="15"/>
        <v/>
      </c>
      <c r="H136" s="23"/>
    </row>
    <row r="137" spans="1:9">
      <c r="B137" s="43" t="str">
        <f>IFERROR(INDEX(INSUMOS!A:E,MATCH('ANALISIS DE PRECIO'!$C137,INSUMOS!$B:$B,0),1),"")</f>
        <v/>
      </c>
      <c r="C137" s="44"/>
      <c r="D137" s="45" t="str">
        <f>IF(OR($B137='UNIDADES y TIPOS'!$D$4,'ANALISIS DE PRECIO'!$B137='UNIDADES y TIPOS'!$D$5),INDEX(INSUMOS!$A:$E,MATCH('ANALISIS DE PRECIO'!$C137,INSUMOS!$B:$B,0),3),"No es EQ. ni Otro Rec.")</f>
        <v>No es EQ. ni Otro Rec.</v>
      </c>
      <c r="E137" s="46"/>
      <c r="F137" s="47" t="str">
        <f>IF(OR($B137='UNIDADES y TIPOS'!$D$4,'ANALISIS DE PRECIO'!$B137='UNIDADES y TIPOS'!$D$5),INDEX(INSUMOS!$A:$E,MATCH('ANALISIS DE PRECIO'!$C137,INSUMOS!$B:$B,0),4),"No es EQ. ni Otro Rec.")</f>
        <v>No es EQ. ni Otro Rec.</v>
      </c>
      <c r="G137" s="48" t="str">
        <f t="shared" si="15"/>
        <v/>
      </c>
      <c r="H137" s="23"/>
    </row>
    <row r="138" spans="1:9" ht="15.75" thickBot="1">
      <c r="B138" s="49"/>
      <c r="C138" s="50" t="s">
        <v>308</v>
      </c>
      <c r="D138" s="50"/>
      <c r="E138" s="51"/>
      <c r="F138" s="52"/>
      <c r="G138" s="53"/>
      <c r="H138" s="54">
        <f>SUM(G134:G137)</f>
        <v>0</v>
      </c>
      <c r="I138" s="74">
        <f>IFERROR(H138/H139,0)</f>
        <v>0</v>
      </c>
    </row>
    <row r="139" spans="1:9" ht="15.75" thickBot="1">
      <c r="B139" s="23"/>
      <c r="C139" s="23"/>
      <c r="D139" s="60"/>
      <c r="E139" s="60"/>
      <c r="F139" s="61" t="s">
        <v>309</v>
      </c>
      <c r="G139" s="62"/>
      <c r="H139" s="63">
        <f>SUM(H121,H132,H138)</f>
        <v>0</v>
      </c>
    </row>
    <row r="140" spans="1:9" ht="15.75" thickBot="1">
      <c r="F140" s="64" t="s">
        <v>310</v>
      </c>
      <c r="G140" s="65"/>
      <c r="H140" s="66">
        <f>'Coeficiente de Pase'!$C$13</f>
        <v>1</v>
      </c>
    </row>
    <row r="141" spans="1:9" ht="15.75" thickBot="1">
      <c r="F141" s="67" t="str">
        <f>CONCATENATE("PRECIO UNITARIO ","(","$","/",D115,")")</f>
        <v>PRECIO UNITARIO ($/Gl.)</v>
      </c>
      <c r="G141" s="68"/>
      <c r="H141" s="69">
        <f>H139*H140</f>
        <v>0</v>
      </c>
    </row>
    <row r="142" spans="1:9" ht="15.75" thickBot="1"/>
    <row r="143" spans="1:9" ht="15.75" thickBot="1">
      <c r="A143" s="28">
        <v>3</v>
      </c>
      <c r="B143" s="29"/>
      <c r="C143" s="30" t="str">
        <f>IFERROR(INDEX(COMPUTO!$A:$D,MATCH('ANALISIS DE PRECIO'!$A143,COMPUTO!$A:$A,0),2),"")</f>
        <v>MOVIMEINTO DE SUELO</v>
      </c>
      <c r="D143" s="31"/>
      <c r="E143" s="31"/>
      <c r="F143" s="29"/>
      <c r="G143" s="29"/>
      <c r="H143" s="32"/>
    </row>
    <row r="144" spans="1:9" ht="25.5">
      <c r="A144" s="33"/>
      <c r="B144" s="34" t="s">
        <v>14</v>
      </c>
      <c r="C144" s="35" t="str">
        <f>IFERROR(INDEX(COMPUTO!$A:$D,MATCH('ANALISIS DE PRECIO'!$B144,COMPUTO!$A:$A,0),2),"")</f>
        <v>a)Excavación mecanica para pozos Ø30</v>
      </c>
      <c r="D144" s="34" t="str">
        <f>IFERROR(INDEX(COMPUTO!$A:$D,MATCH('ANALISIS DE PRECIO'!$B144,COMPUTO!$A:$A,0),3),"")</f>
        <v>Ud.</v>
      </c>
      <c r="E144" s="34">
        <f>IFERROR(INDEX(COMPUTO!$A:$D,MATCH('ANALISIS DE PRECIO'!$B144,COMPUTO!$A:$A,0),4),"")</f>
        <v>4</v>
      </c>
      <c r="F144" s="36">
        <f>ROUND(H169,2)</f>
        <v>0</v>
      </c>
      <c r="G144" s="37"/>
      <c r="H144" s="24"/>
      <c r="I144" s="15"/>
    </row>
    <row r="145" spans="1:9">
      <c r="A145" s="6"/>
      <c r="B145" s="38"/>
      <c r="C145" s="39" t="s">
        <v>48</v>
      </c>
      <c r="D145" s="40"/>
      <c r="E145" s="40"/>
      <c r="F145" s="41"/>
      <c r="G145" s="42"/>
      <c r="H145" s="23"/>
    </row>
    <row r="146" spans="1:9">
      <c r="A146" s="6"/>
      <c r="B146" s="43" t="str">
        <f>IFERROR(INDEX(INSUMOS!A:E,MATCH('ANALISIS DE PRECIO'!$C146,INSUMOS!$B:$B,0),1),"")</f>
        <v/>
      </c>
      <c r="C146" s="44"/>
      <c r="D146" s="45" t="str">
        <f>IF($B146='UNIDADES y TIPOS'!$D$2,INDEX(INSUMOS!$A:$E,MATCH('ANALISIS DE PRECIO'!$C146,INSUMOS!$B:$B,0),3),"No es mano de obra")</f>
        <v>No es mano de obra</v>
      </c>
      <c r="E146" s="46"/>
      <c r="F146" s="47" t="str">
        <f>IF($B146='UNIDADES y TIPOS'!$D$2,INDEX(INSUMOS!$A:$E,MATCH('ANALISIS DE PRECIO'!$C146,INSUMOS!$B:$B,0),4),"No es mano de obra")</f>
        <v>No es mano de obra</v>
      </c>
      <c r="G146" s="48" t="str">
        <f>IFERROR(ROUND(E146*F146,2),"")</f>
        <v/>
      </c>
      <c r="H146" s="23"/>
    </row>
    <row r="147" spans="1:9">
      <c r="A147" s="6"/>
      <c r="B147" s="43" t="str">
        <f>IFERROR(INDEX(INSUMOS!A:E,MATCH('ANALISIS DE PRECIO'!$C147,INSUMOS!$B:$B,0),1),"")</f>
        <v/>
      </c>
      <c r="C147" s="44"/>
      <c r="D147" s="45" t="str">
        <f>IF($B147='UNIDADES y TIPOS'!$D$2,INDEX(INSUMOS!$A:$E,MATCH('ANALISIS DE PRECIO'!$C147,INSUMOS!$B:$B,0),3),"No es mano de obra")</f>
        <v>No es mano de obra</v>
      </c>
      <c r="E147" s="46"/>
      <c r="F147" s="47" t="str">
        <f>IF($B147='UNIDADES y TIPOS'!$D$2,INDEX(INSUMOS!$A:$E,MATCH('ANALISIS DE PRECIO'!$C147,INSUMOS!$B:$B,0),4),"No es mano de obra")</f>
        <v>No es mano de obra</v>
      </c>
      <c r="G147" s="48" t="str">
        <f t="shared" ref="G147:G149" si="16">IFERROR(ROUND(E147*F147,2),"")</f>
        <v/>
      </c>
      <c r="H147" s="23"/>
    </row>
    <row r="148" spans="1:9">
      <c r="A148" s="6"/>
      <c r="B148" s="43" t="str">
        <f>IFERROR(INDEX(INSUMOS!A:E,MATCH('ANALISIS DE PRECIO'!$C148,INSUMOS!$B:$B,0),1),"")</f>
        <v/>
      </c>
      <c r="C148" s="44"/>
      <c r="D148" s="45" t="str">
        <f>IF($B148='UNIDADES y TIPOS'!$D$2,INDEX(INSUMOS!$A:$E,MATCH('ANALISIS DE PRECIO'!$C148,INSUMOS!$B:$B,0),3),"No es mano de obra")</f>
        <v>No es mano de obra</v>
      </c>
      <c r="E148" s="46"/>
      <c r="F148" s="47" t="str">
        <f>IF($B148='UNIDADES y TIPOS'!$D$2,INDEX(INSUMOS!$A:$E,MATCH('ANALISIS DE PRECIO'!$C148,INSUMOS!$B:$B,0),4),"No es mano de obra")</f>
        <v>No es mano de obra</v>
      </c>
      <c r="G148" s="48" t="str">
        <f t="shared" si="16"/>
        <v/>
      </c>
      <c r="H148" s="23"/>
    </row>
    <row r="149" spans="1:9">
      <c r="A149" s="6"/>
      <c r="B149" s="43" t="str">
        <f>IFERROR(INDEX(INSUMOS!A:E,MATCH('ANALISIS DE PRECIO'!$C149,INSUMOS!$B:$B,0),1),"")</f>
        <v/>
      </c>
      <c r="C149" s="44"/>
      <c r="D149" s="45" t="str">
        <f>IF($B149='UNIDADES y TIPOS'!$D$2,INDEX(INSUMOS!$A:$E,MATCH('ANALISIS DE PRECIO'!$C149,INSUMOS!$B:$B,0),3),"No es mano de obra")</f>
        <v>No es mano de obra</v>
      </c>
      <c r="E149" s="46"/>
      <c r="F149" s="47" t="str">
        <f>IF($B149='UNIDADES y TIPOS'!$D$2,INDEX(INSUMOS!$A:$E,MATCH('ANALISIS DE PRECIO'!$C149,INSUMOS!$B:$B,0),4),"No es mano de obra")</f>
        <v>No es mano de obra</v>
      </c>
      <c r="G149" s="48" t="str">
        <f t="shared" si="16"/>
        <v/>
      </c>
      <c r="H149" s="23"/>
    </row>
    <row r="150" spans="1:9">
      <c r="A150" s="6"/>
      <c r="B150" s="49"/>
      <c r="C150" s="50" t="s">
        <v>305</v>
      </c>
      <c r="D150" s="50"/>
      <c r="E150" s="51"/>
      <c r="F150" s="52"/>
      <c r="G150" s="53"/>
      <c r="H150" s="54">
        <f>SUM(G146:G149)</f>
        <v>0</v>
      </c>
      <c r="I150" s="74">
        <f>IFERROR(H150/H167,0)</f>
        <v>0</v>
      </c>
    </row>
    <row r="151" spans="1:9">
      <c r="A151" s="6"/>
      <c r="B151" s="55"/>
      <c r="C151" s="56" t="s">
        <v>50</v>
      </c>
      <c r="D151" s="57"/>
      <c r="E151" s="57"/>
      <c r="F151" s="58"/>
      <c r="G151" s="59"/>
      <c r="H151" s="23"/>
    </row>
    <row r="152" spans="1:9">
      <c r="A152" s="6"/>
      <c r="B152" s="43" t="str">
        <f>IFERROR(INDEX(INSUMOS!A:E,MATCH('ANALISIS DE PRECIO'!$C152,INSUMOS!$B:$B,0),1),"")</f>
        <v/>
      </c>
      <c r="C152" s="44"/>
      <c r="D152" s="45" t="str">
        <f>IF($B152='UNIDADES y TIPOS'!$D$3,INDEX(INSUMOS!$A:$E,MATCH('ANALISIS DE PRECIO'!$C152,INSUMOS!$B:$B,0),3),"No es material")</f>
        <v>No es material</v>
      </c>
      <c r="E152" s="46"/>
      <c r="F152" s="47" t="str">
        <f>IF($B152='UNIDADES y TIPOS'!$D$3,INDEX(INSUMOS!$A:$E,MATCH('ANALISIS DE PRECIO'!$C152,INSUMOS!$B:$B,0),4),"No es material")</f>
        <v>No es material</v>
      </c>
      <c r="G152" s="48" t="str">
        <f>IFERROR(ROUND(E152*F152,2),"")</f>
        <v/>
      </c>
      <c r="H152" s="23"/>
    </row>
    <row r="153" spans="1:9">
      <c r="A153" s="6"/>
      <c r="B153" s="43" t="str">
        <f>IFERROR(INDEX(INSUMOS!A:E,MATCH('ANALISIS DE PRECIO'!$C153,INSUMOS!$B:$B,0),1),"")</f>
        <v/>
      </c>
      <c r="C153" s="44"/>
      <c r="D153" s="45" t="str">
        <f>IF($B153='UNIDADES y TIPOS'!$D$3,INDEX(INSUMOS!$A:$E,MATCH('ANALISIS DE PRECIO'!$C153,INSUMOS!$B:$B,0),3),"No es material")</f>
        <v>No es material</v>
      </c>
      <c r="E153" s="46"/>
      <c r="F153" s="47" t="str">
        <f>IF($B153='UNIDADES y TIPOS'!$D$3,INDEX(INSUMOS!$A:$E,MATCH('ANALISIS DE PRECIO'!$C153,INSUMOS!$B:$B,0),4),"No es material")</f>
        <v>No es material</v>
      </c>
      <c r="G153" s="48" t="str">
        <f t="shared" ref="G153:G159" si="17">IFERROR(ROUND(E153*F153,2),"")</f>
        <v/>
      </c>
      <c r="H153" s="23"/>
    </row>
    <row r="154" spans="1:9">
      <c r="A154" s="6"/>
      <c r="B154" s="43" t="str">
        <f>IFERROR(INDEX(INSUMOS!A:E,MATCH('ANALISIS DE PRECIO'!$C154,INSUMOS!$B:$B,0),1),"")</f>
        <v/>
      </c>
      <c r="C154" s="44"/>
      <c r="D154" s="45" t="str">
        <f>IF($B154='UNIDADES y TIPOS'!$D$3,INDEX(INSUMOS!$A:$E,MATCH('ANALISIS DE PRECIO'!$C154,INSUMOS!$B:$B,0),3),"No es material")</f>
        <v>No es material</v>
      </c>
      <c r="E154" s="46"/>
      <c r="F154" s="47" t="str">
        <f>IF($B154='UNIDADES y TIPOS'!$D$3,INDEX(INSUMOS!$A:$E,MATCH('ANALISIS DE PRECIO'!$C154,INSUMOS!$B:$B,0),4),"No es material")</f>
        <v>No es material</v>
      </c>
      <c r="G154" s="48" t="str">
        <f t="shared" si="17"/>
        <v/>
      </c>
      <c r="H154" s="23"/>
    </row>
    <row r="155" spans="1:9">
      <c r="A155" s="6"/>
      <c r="B155" s="43" t="str">
        <f>IFERROR(INDEX(INSUMOS!A:E,MATCH('ANALISIS DE PRECIO'!$C155,INSUMOS!$B:$B,0),1),"")</f>
        <v/>
      </c>
      <c r="C155" s="44"/>
      <c r="D155" s="45" t="str">
        <f>IF($B155='UNIDADES y TIPOS'!$D$3,INDEX(INSUMOS!$A:$E,MATCH('ANALISIS DE PRECIO'!$C155,INSUMOS!$B:$B,0),3),"No es material")</f>
        <v>No es material</v>
      </c>
      <c r="E155" s="46"/>
      <c r="F155" s="47" t="str">
        <f>IF($B155='UNIDADES y TIPOS'!$D$3,INDEX(INSUMOS!$A:$E,MATCH('ANALISIS DE PRECIO'!$C155,INSUMOS!$B:$B,0),4),"No es material")</f>
        <v>No es material</v>
      </c>
      <c r="G155" s="48" t="str">
        <f t="shared" si="17"/>
        <v/>
      </c>
      <c r="H155" s="23"/>
    </row>
    <row r="156" spans="1:9">
      <c r="A156" s="6"/>
      <c r="B156" s="43" t="str">
        <f>IFERROR(INDEX(INSUMOS!A:E,MATCH('ANALISIS DE PRECIO'!$C156,INSUMOS!$B:$B,0),1),"")</f>
        <v/>
      </c>
      <c r="C156" s="44"/>
      <c r="D156" s="45" t="str">
        <f>IF($B156='UNIDADES y TIPOS'!$D$3,INDEX(INSUMOS!$A:$E,MATCH('ANALISIS DE PRECIO'!$C156,INSUMOS!$B:$B,0),3),"No es material")</f>
        <v>No es material</v>
      </c>
      <c r="E156" s="46"/>
      <c r="F156" s="47" t="str">
        <f>IF($B156='UNIDADES y TIPOS'!$D$3,INDEX(INSUMOS!$A:$E,MATCH('ANALISIS DE PRECIO'!$C156,INSUMOS!$B:$B,0),4),"No es material")</f>
        <v>No es material</v>
      </c>
      <c r="G156" s="48" t="str">
        <f t="shared" si="17"/>
        <v/>
      </c>
      <c r="H156" s="23"/>
    </row>
    <row r="157" spans="1:9">
      <c r="A157" s="6"/>
      <c r="B157" s="43" t="str">
        <f>IFERROR(INDEX(INSUMOS!A:E,MATCH('ANALISIS DE PRECIO'!$C157,INSUMOS!$B:$B,0),1),"")</f>
        <v/>
      </c>
      <c r="C157" s="44"/>
      <c r="D157" s="45" t="str">
        <f>IF($B157='UNIDADES y TIPOS'!$D$3,INDEX(INSUMOS!$A:$E,MATCH('ANALISIS DE PRECIO'!$C157,INSUMOS!$B:$B,0),3),"No es material")</f>
        <v>No es material</v>
      </c>
      <c r="E157" s="46"/>
      <c r="F157" s="47" t="str">
        <f>IF($B157='UNIDADES y TIPOS'!$D$3,INDEX(INSUMOS!$A:$E,MATCH('ANALISIS DE PRECIO'!$C157,INSUMOS!$B:$B,0),4),"No es material")</f>
        <v>No es material</v>
      </c>
      <c r="G157" s="48" t="str">
        <f t="shared" si="17"/>
        <v/>
      </c>
      <c r="H157" s="23"/>
    </row>
    <row r="158" spans="1:9">
      <c r="A158" s="6"/>
      <c r="B158" s="43" t="str">
        <f>IFERROR(INDEX(INSUMOS!A:E,MATCH('ANALISIS DE PRECIO'!$C158,INSUMOS!$B:$B,0),1),"")</f>
        <v/>
      </c>
      <c r="C158" s="44"/>
      <c r="D158" s="45" t="str">
        <f>IF($B158='UNIDADES y TIPOS'!$D$3,INDEX(INSUMOS!$A:$E,MATCH('ANALISIS DE PRECIO'!$C158,INSUMOS!$B:$B,0),3),"No es material")</f>
        <v>No es material</v>
      </c>
      <c r="E158" s="46"/>
      <c r="F158" s="47" t="str">
        <f>IF($B158='UNIDADES y TIPOS'!$D$3,INDEX(INSUMOS!$A:$E,MATCH('ANALISIS DE PRECIO'!$C158,INSUMOS!$B:$B,0),4),"No es material")</f>
        <v>No es material</v>
      </c>
      <c r="G158" s="48" t="str">
        <f t="shared" si="17"/>
        <v/>
      </c>
      <c r="H158" s="23"/>
    </row>
    <row r="159" spans="1:9">
      <c r="A159" s="6"/>
      <c r="B159" s="43" t="str">
        <f>IFERROR(INDEX(INSUMOS!A:E,MATCH('ANALISIS DE PRECIO'!$C159,INSUMOS!$B:$B,0),1),"")</f>
        <v/>
      </c>
      <c r="C159" s="44"/>
      <c r="D159" s="45" t="str">
        <f>IF($B159='UNIDADES y TIPOS'!$D$3,INDEX(INSUMOS!$A:$E,MATCH('ANALISIS DE PRECIO'!$C159,INSUMOS!$B:$B,0),3),"No es material")</f>
        <v>No es material</v>
      </c>
      <c r="E159" s="46"/>
      <c r="F159" s="47" t="str">
        <f>IF($B159='UNIDADES y TIPOS'!$D$3,INDEX(INSUMOS!$A:$E,MATCH('ANALISIS DE PRECIO'!$C159,INSUMOS!$B:$B,0),4),"No es material")</f>
        <v>No es material</v>
      </c>
      <c r="G159" s="48" t="str">
        <f t="shared" si="17"/>
        <v/>
      </c>
      <c r="H159" s="23"/>
    </row>
    <row r="160" spans="1:9">
      <c r="A160" s="6"/>
      <c r="B160" s="49"/>
      <c r="C160" s="50" t="s">
        <v>306</v>
      </c>
      <c r="D160" s="50"/>
      <c r="E160" s="51"/>
      <c r="F160" s="52"/>
      <c r="G160" s="53"/>
      <c r="H160" s="54">
        <f>SUM(G152:G159)</f>
        <v>0</v>
      </c>
      <c r="I160" s="74">
        <f>IFERROR(H160/H167,0)</f>
        <v>0</v>
      </c>
    </row>
    <row r="161" spans="1:9">
      <c r="A161" s="6"/>
      <c r="B161" s="38"/>
      <c r="C161" s="39" t="s">
        <v>307</v>
      </c>
      <c r="D161" s="40"/>
      <c r="E161" s="40"/>
      <c r="F161" s="41"/>
      <c r="G161" s="42"/>
      <c r="H161" s="23"/>
    </row>
    <row r="162" spans="1:9">
      <c r="A162" s="6"/>
      <c r="B162" s="43" t="str">
        <f>IFERROR(INDEX(INSUMOS!A:E,MATCH('ANALISIS DE PRECIO'!$C162,INSUMOS!$B:$B,0),1),"")</f>
        <v/>
      </c>
      <c r="C162" s="44"/>
      <c r="D162" s="45" t="str">
        <f>IF(OR($B162='UNIDADES y TIPOS'!$D$4,'ANALISIS DE PRECIO'!$B162='UNIDADES y TIPOS'!$D$5),INDEX(INSUMOS!$A:$E,MATCH('ANALISIS DE PRECIO'!$C162,INSUMOS!$B:$B,0),3),"No es EQ. ni Otro Rec.")</f>
        <v>No es EQ. ni Otro Rec.</v>
      </c>
      <c r="E162" s="46"/>
      <c r="F162" s="47" t="str">
        <f>IF(OR($B162='UNIDADES y TIPOS'!$D$4,'ANALISIS DE PRECIO'!$B162='UNIDADES y TIPOS'!$D$5),INDEX(INSUMOS!$A:$E,MATCH('ANALISIS DE PRECIO'!$C162,INSUMOS!$B:$B,0),4),"No es EQ. ni Otro Rec.")</f>
        <v>No es EQ. ni Otro Rec.</v>
      </c>
      <c r="G162" s="48" t="str">
        <f>IFERROR(ROUND(E162*F162,2),"")</f>
        <v/>
      </c>
      <c r="H162" s="23"/>
    </row>
    <row r="163" spans="1:9">
      <c r="A163" s="6"/>
      <c r="B163" s="43" t="str">
        <f>IFERROR(INDEX(INSUMOS!A:E,MATCH('ANALISIS DE PRECIO'!$C163,INSUMOS!$B:$B,0),1),"")</f>
        <v/>
      </c>
      <c r="C163" s="44"/>
      <c r="D163" s="45" t="str">
        <f>IF(OR($B163='UNIDADES y TIPOS'!$D$4,'ANALISIS DE PRECIO'!$B163='UNIDADES y TIPOS'!$D$5),INDEX(INSUMOS!$A:$E,MATCH('ANALISIS DE PRECIO'!$C163,INSUMOS!$B:$B,0),3),"No es EQ. ni Otro Rec.")</f>
        <v>No es EQ. ni Otro Rec.</v>
      </c>
      <c r="E163" s="46"/>
      <c r="F163" s="47" t="str">
        <f>IF(OR($B163='UNIDADES y TIPOS'!$D$4,'ANALISIS DE PRECIO'!$B163='UNIDADES y TIPOS'!$D$5),INDEX(INSUMOS!$A:$E,MATCH('ANALISIS DE PRECIO'!$C163,INSUMOS!$B:$B,0),4),"No es EQ. ni Otro Rec.")</f>
        <v>No es EQ. ni Otro Rec.</v>
      </c>
      <c r="G163" s="48" t="str">
        <f t="shared" ref="G163:G165" si="18">IFERROR(ROUND(E163*F163,2),"")</f>
        <v/>
      </c>
      <c r="H163" s="23"/>
    </row>
    <row r="164" spans="1:9">
      <c r="A164" s="6"/>
      <c r="B164" s="43" t="str">
        <f>IFERROR(INDEX(INSUMOS!A:E,MATCH('ANALISIS DE PRECIO'!$C164,INSUMOS!$B:$B,0),1),"")</f>
        <v/>
      </c>
      <c r="C164" s="44"/>
      <c r="D164" s="45" t="str">
        <f>IF(OR($B164='UNIDADES y TIPOS'!$D$4,'ANALISIS DE PRECIO'!$B164='UNIDADES y TIPOS'!$D$5),INDEX(INSUMOS!$A:$E,MATCH('ANALISIS DE PRECIO'!$C164,INSUMOS!$B:$B,0),3),"No es EQ. ni Otro Rec.")</f>
        <v>No es EQ. ni Otro Rec.</v>
      </c>
      <c r="E164" s="46"/>
      <c r="F164" s="47" t="str">
        <f>IF(OR($B164='UNIDADES y TIPOS'!$D$4,'ANALISIS DE PRECIO'!$B164='UNIDADES y TIPOS'!$D$5),INDEX(INSUMOS!$A:$E,MATCH('ANALISIS DE PRECIO'!$C164,INSUMOS!$B:$B,0),4),"No es EQ. ni Otro Rec.")</f>
        <v>No es EQ. ni Otro Rec.</v>
      </c>
      <c r="G164" s="48" t="str">
        <f t="shared" si="18"/>
        <v/>
      </c>
      <c r="H164" s="23"/>
    </row>
    <row r="165" spans="1:9">
      <c r="A165" s="6"/>
      <c r="B165" s="43" t="str">
        <f>IFERROR(INDEX(INSUMOS!A:E,MATCH('ANALISIS DE PRECIO'!$C165,INSUMOS!$B:$B,0),1),"")</f>
        <v/>
      </c>
      <c r="C165" s="44"/>
      <c r="D165" s="45" t="str">
        <f>IF(OR($B165='UNIDADES y TIPOS'!$D$4,'ANALISIS DE PRECIO'!$B165='UNIDADES y TIPOS'!$D$5),INDEX(INSUMOS!$A:$E,MATCH('ANALISIS DE PRECIO'!$C165,INSUMOS!$B:$B,0),3),"No es EQ. ni Otro Rec.")</f>
        <v>No es EQ. ni Otro Rec.</v>
      </c>
      <c r="E165" s="46"/>
      <c r="F165" s="47" t="str">
        <f>IF(OR($B165='UNIDADES y TIPOS'!$D$4,'ANALISIS DE PRECIO'!$B165='UNIDADES y TIPOS'!$D$5),INDEX(INSUMOS!$A:$E,MATCH('ANALISIS DE PRECIO'!$C165,INSUMOS!$B:$B,0),4),"No es EQ. ni Otro Rec.")</f>
        <v>No es EQ. ni Otro Rec.</v>
      </c>
      <c r="G165" s="48" t="str">
        <f t="shared" si="18"/>
        <v/>
      </c>
      <c r="H165" s="23"/>
    </row>
    <row r="166" spans="1:9" ht="15.75" thickBot="1">
      <c r="B166" s="49"/>
      <c r="C166" s="50" t="s">
        <v>308</v>
      </c>
      <c r="D166" s="50"/>
      <c r="E166" s="51"/>
      <c r="F166" s="52"/>
      <c r="G166" s="53"/>
      <c r="H166" s="54">
        <f>SUM(G162:G165)</f>
        <v>0</v>
      </c>
      <c r="I166" s="74">
        <f>IFERROR(H166/H167,0)</f>
        <v>0</v>
      </c>
    </row>
    <row r="167" spans="1:9" ht="15.75" thickBot="1">
      <c r="B167" s="23"/>
      <c r="C167" s="23"/>
      <c r="D167" s="60"/>
      <c r="E167" s="60"/>
      <c r="F167" s="61" t="s">
        <v>309</v>
      </c>
      <c r="G167" s="62"/>
      <c r="H167" s="63">
        <f>SUM(H150,H160,H166)</f>
        <v>0</v>
      </c>
    </row>
    <row r="168" spans="1:9" ht="15.75" thickBot="1">
      <c r="F168" s="64" t="s">
        <v>310</v>
      </c>
      <c r="G168" s="65"/>
      <c r="H168" s="66">
        <f>'Coeficiente de Pase'!$C$13</f>
        <v>1</v>
      </c>
    </row>
    <row r="169" spans="1:9" ht="15.75" thickBot="1">
      <c r="F169" s="67" t="str">
        <f>CONCATENATE("PRECIO UNITARIO ","(","$","/",D144,")")</f>
        <v>PRECIO UNITARIO ($/Ud.)</v>
      </c>
      <c r="G169" s="68"/>
      <c r="H169" s="69">
        <f>H167*H168</f>
        <v>0</v>
      </c>
    </row>
    <row r="171" spans="1:9" ht="25.5">
      <c r="B171" s="70" t="s">
        <v>16</v>
      </c>
      <c r="C171" s="71" t="str">
        <f>IFERROR(INDEX(COMPUTO!$A:$D,MATCH('ANALISIS DE PRECIO'!$B171,COMPUTO!$A:$A,0),2),"")</f>
        <v>b)Excavación cabezales</v>
      </c>
      <c r="D171" s="70" t="str">
        <f>IFERROR(INDEX(COMPUTO!$A:$D,MATCH('ANALISIS DE PRECIO'!$B171,COMPUTO!$A:$A,0),3),"")</f>
        <v>m³</v>
      </c>
      <c r="E171" s="70">
        <f>IFERROR(INDEX(COMPUTO!$A:$D,MATCH('ANALISIS DE PRECIO'!$B171,COMPUTO!$A:$A,0),4),"")</f>
        <v>1.5360000000000003</v>
      </c>
      <c r="F171" s="72">
        <f>ROUND(H197,2)</f>
        <v>0</v>
      </c>
      <c r="G171" s="73"/>
      <c r="H171" s="24"/>
      <c r="I171" s="15"/>
    </row>
    <row r="172" spans="1:9">
      <c r="B172" s="38"/>
      <c r="C172" s="39" t="s">
        <v>48</v>
      </c>
      <c r="D172" s="40"/>
      <c r="E172" s="40"/>
      <c r="F172" s="41"/>
      <c r="G172" s="42"/>
      <c r="H172" s="23"/>
    </row>
    <row r="173" spans="1:9">
      <c r="B173" s="43" t="str">
        <f>IFERROR(INDEX(INSUMOS!A:E,MATCH('ANALISIS DE PRECIO'!$C173,INSUMOS!$B:$B,0),1),"")</f>
        <v/>
      </c>
      <c r="C173" s="44"/>
      <c r="D173" s="45" t="str">
        <f>IF($B173='UNIDADES y TIPOS'!$D$2,INDEX(INSUMOS!$A:$E,MATCH('ANALISIS DE PRECIO'!$C173,INSUMOS!$B:$B,0),3),"No es mano de obra")</f>
        <v>No es mano de obra</v>
      </c>
      <c r="E173" s="46"/>
      <c r="F173" s="47" t="str">
        <f>IF($B173='UNIDADES y TIPOS'!$D$2,INDEX(INSUMOS!$A:$E,MATCH('ANALISIS DE PRECIO'!$C173,INSUMOS!$B:$B,0),4),"No es mano de obra")</f>
        <v>No es mano de obra</v>
      </c>
      <c r="G173" s="48" t="str">
        <f>IFERROR(ROUND(E173*F173,2),"")</f>
        <v/>
      </c>
      <c r="H173" s="23"/>
    </row>
    <row r="174" spans="1:9">
      <c r="B174" s="43" t="str">
        <f>IFERROR(INDEX(INSUMOS!A:E,MATCH('ANALISIS DE PRECIO'!$C174,INSUMOS!$B:$B,0),1),"")</f>
        <v/>
      </c>
      <c r="C174" s="44"/>
      <c r="D174" s="45" t="str">
        <f>IF($B174='UNIDADES y TIPOS'!$D$2,INDEX(INSUMOS!$A:$E,MATCH('ANALISIS DE PRECIO'!$C174,INSUMOS!$B:$B,0),3),"No es mano de obra")</f>
        <v>No es mano de obra</v>
      </c>
      <c r="E174" s="46"/>
      <c r="F174" s="47" t="str">
        <f>IF($B174='UNIDADES y TIPOS'!$D$2,INDEX(INSUMOS!$A:$E,MATCH('ANALISIS DE PRECIO'!$C174,INSUMOS!$B:$B,0),4),"No es mano de obra")</f>
        <v>No es mano de obra</v>
      </c>
      <c r="G174" s="48" t="str">
        <f t="shared" ref="G174:G176" si="19">IFERROR(ROUND(E174*F174,2),"")</f>
        <v/>
      </c>
      <c r="H174" s="23"/>
    </row>
    <row r="175" spans="1:9">
      <c r="B175" s="43" t="str">
        <f>IFERROR(INDEX(INSUMOS!A:E,MATCH('ANALISIS DE PRECIO'!$C175,INSUMOS!$B:$B,0),1),"")</f>
        <v/>
      </c>
      <c r="C175" s="44"/>
      <c r="D175" s="45" t="str">
        <f>IF($B175='UNIDADES y TIPOS'!$D$2,INDEX(INSUMOS!$A:$E,MATCH('ANALISIS DE PRECIO'!$C175,INSUMOS!$B:$B,0),3),"No es mano de obra")</f>
        <v>No es mano de obra</v>
      </c>
      <c r="E175" s="46"/>
      <c r="F175" s="47" t="str">
        <f>IF($B175='UNIDADES y TIPOS'!$D$2,INDEX(INSUMOS!$A:$E,MATCH('ANALISIS DE PRECIO'!$C175,INSUMOS!$B:$B,0),4),"No es mano de obra")</f>
        <v>No es mano de obra</v>
      </c>
      <c r="G175" s="48" t="str">
        <f t="shared" si="19"/>
        <v/>
      </c>
      <c r="H175" s="23"/>
    </row>
    <row r="176" spans="1:9">
      <c r="B176" s="43" t="str">
        <f>IFERROR(INDEX(INSUMOS!A:E,MATCH('ANALISIS DE PRECIO'!$C176,INSUMOS!$B:$B,0),1),"")</f>
        <v/>
      </c>
      <c r="C176" s="44"/>
      <c r="D176" s="45" t="str">
        <f>IF($B176='UNIDADES y TIPOS'!$D$2,INDEX(INSUMOS!$A:$E,MATCH('ANALISIS DE PRECIO'!$C176,INSUMOS!$B:$B,0),3),"No es mano de obra")</f>
        <v>No es mano de obra</v>
      </c>
      <c r="E176" s="46"/>
      <c r="F176" s="47" t="str">
        <f>IF($B176='UNIDADES y TIPOS'!$D$2,INDEX(INSUMOS!$A:$E,MATCH('ANALISIS DE PRECIO'!$C176,INSUMOS!$B:$B,0),4),"No es mano de obra")</f>
        <v>No es mano de obra</v>
      </c>
      <c r="G176" s="48" t="str">
        <f t="shared" si="19"/>
        <v/>
      </c>
      <c r="H176" s="23"/>
    </row>
    <row r="177" spans="2:9">
      <c r="B177" s="49"/>
      <c r="C177" s="50" t="s">
        <v>305</v>
      </c>
      <c r="D177" s="50"/>
      <c r="E177" s="51"/>
      <c r="F177" s="52"/>
      <c r="G177" s="53"/>
      <c r="H177" s="54">
        <f>SUM(G173:G176)</f>
        <v>0</v>
      </c>
      <c r="I177" s="74">
        <f>IFERROR(H177/H195,0)</f>
        <v>0</v>
      </c>
    </row>
    <row r="178" spans="2:9">
      <c r="B178" s="55"/>
      <c r="C178" s="56" t="s">
        <v>50</v>
      </c>
      <c r="D178" s="57"/>
      <c r="E178" s="57"/>
      <c r="F178" s="58"/>
      <c r="G178" s="59"/>
      <c r="H178" s="23"/>
    </row>
    <row r="179" spans="2:9">
      <c r="B179" s="43" t="str">
        <f>IFERROR(INDEX(INSUMOS!A:E,MATCH('ANALISIS DE PRECIO'!$C179,INSUMOS!$B:$B,0),1),"")</f>
        <v/>
      </c>
      <c r="C179" s="44"/>
      <c r="D179" s="45" t="str">
        <f>IF($B179='UNIDADES y TIPOS'!$D$3,INDEX(INSUMOS!$A:$E,MATCH('ANALISIS DE PRECIO'!$C179,INSUMOS!$B:$B,0),3),"No es material")</f>
        <v>No es material</v>
      </c>
      <c r="E179" s="46"/>
      <c r="F179" s="47" t="str">
        <f>IF($B179='UNIDADES y TIPOS'!$D$3,INDEX(INSUMOS!$A:$E,MATCH('ANALISIS DE PRECIO'!$C179,INSUMOS!$B:$B,0),4),"No es material")</f>
        <v>No es material</v>
      </c>
      <c r="G179" s="48" t="str">
        <f>IFERROR(ROUND(E179*F179,2),"")</f>
        <v/>
      </c>
      <c r="H179" s="23"/>
    </row>
    <row r="180" spans="2:9">
      <c r="B180" s="43" t="str">
        <f>IFERROR(INDEX(INSUMOS!A:E,MATCH('ANALISIS DE PRECIO'!$C180,INSUMOS!$B:$B,0),1),"")</f>
        <v/>
      </c>
      <c r="C180" s="44"/>
      <c r="D180" s="45" t="str">
        <f>IF($B180='UNIDADES y TIPOS'!$D$3,INDEX(INSUMOS!$A:$E,MATCH('ANALISIS DE PRECIO'!$C180,INSUMOS!$B:$B,0),3),"No es material")</f>
        <v>No es material</v>
      </c>
      <c r="E180" s="46"/>
      <c r="F180" s="47" t="str">
        <f>IF($B180='UNIDADES y TIPOS'!$D$3,INDEX(INSUMOS!$A:$E,MATCH('ANALISIS DE PRECIO'!$C180,INSUMOS!$B:$B,0),4),"No es material")</f>
        <v>No es material</v>
      </c>
      <c r="G180" s="48" t="str">
        <f t="shared" ref="G180:G187" si="20">IFERROR(ROUND(E180*F180,2),"")</f>
        <v/>
      </c>
      <c r="H180" s="23"/>
    </row>
    <row r="181" spans="2:9">
      <c r="B181" s="43" t="str">
        <f>IFERROR(INDEX(INSUMOS!A:E,MATCH('ANALISIS DE PRECIO'!$C181,INSUMOS!$B:$B,0),1),"")</f>
        <v/>
      </c>
      <c r="C181" s="44"/>
      <c r="D181" s="45" t="str">
        <f>IF($B181='UNIDADES y TIPOS'!$D$3,INDEX(INSUMOS!$A:$E,MATCH('ANALISIS DE PRECIO'!$C181,INSUMOS!$B:$B,0),3),"No es material")</f>
        <v>No es material</v>
      </c>
      <c r="E181" s="46"/>
      <c r="F181" s="47" t="str">
        <f>IF($B181='UNIDADES y TIPOS'!$D$3,INDEX(INSUMOS!$A:$E,MATCH('ANALISIS DE PRECIO'!$C181,INSUMOS!$B:$B,0),4),"No es material")</f>
        <v>No es material</v>
      </c>
      <c r="G181" s="48" t="str">
        <f t="shared" si="20"/>
        <v/>
      </c>
      <c r="H181" s="23"/>
    </row>
    <row r="182" spans="2:9">
      <c r="B182" s="43" t="str">
        <f>IFERROR(INDEX(INSUMOS!A:E,MATCH('ANALISIS DE PRECIO'!$C182,INSUMOS!$B:$B,0),1),"")</f>
        <v/>
      </c>
      <c r="C182" s="44"/>
      <c r="D182" s="45" t="str">
        <f>IF($B182='UNIDADES y TIPOS'!$D$3,INDEX(INSUMOS!$A:$E,MATCH('ANALISIS DE PRECIO'!$C182,INSUMOS!$B:$B,0),3),"No es material")</f>
        <v>No es material</v>
      </c>
      <c r="E182" s="46"/>
      <c r="F182" s="47" t="str">
        <f>IF($B182='UNIDADES y TIPOS'!$D$3,INDEX(INSUMOS!$A:$E,MATCH('ANALISIS DE PRECIO'!$C182,INSUMOS!$B:$B,0),4),"No es material")</f>
        <v>No es material</v>
      </c>
      <c r="G182" s="48" t="str">
        <f t="shared" si="20"/>
        <v/>
      </c>
      <c r="H182" s="23"/>
    </row>
    <row r="183" spans="2:9">
      <c r="B183" s="43" t="str">
        <f>IFERROR(INDEX(INSUMOS!A:E,MATCH('ANALISIS DE PRECIO'!$C183,INSUMOS!$B:$B,0),1),"")</f>
        <v/>
      </c>
      <c r="C183" s="44"/>
      <c r="D183" s="45" t="str">
        <f>IF($B183='UNIDADES y TIPOS'!$D$3,INDEX(INSUMOS!$A:$E,MATCH('ANALISIS DE PRECIO'!$C183,INSUMOS!$B:$B,0),3),"No es material")</f>
        <v>No es material</v>
      </c>
      <c r="E183" s="46"/>
      <c r="F183" s="47" t="str">
        <f>IF($B183='UNIDADES y TIPOS'!$D$3,INDEX(INSUMOS!$A:$E,MATCH('ANALISIS DE PRECIO'!$C183,INSUMOS!$B:$B,0),4),"No es material")</f>
        <v>No es material</v>
      </c>
      <c r="G183" s="48" t="str">
        <f t="shared" si="20"/>
        <v/>
      </c>
      <c r="H183" s="23"/>
    </row>
    <row r="184" spans="2:9">
      <c r="B184" s="43" t="str">
        <f>IFERROR(INDEX(INSUMOS!A:E,MATCH('ANALISIS DE PRECIO'!$C184,INSUMOS!$B:$B,0),1),"")</f>
        <v/>
      </c>
      <c r="C184" s="44"/>
      <c r="D184" s="45" t="str">
        <f>IF($B184='UNIDADES y TIPOS'!$D$3,INDEX(INSUMOS!$A:$E,MATCH('ANALISIS DE PRECIO'!$C184,INSUMOS!$B:$B,0),3),"No es material")</f>
        <v>No es material</v>
      </c>
      <c r="E184" s="46"/>
      <c r="F184" s="47" t="str">
        <f>IF($B184='UNIDADES y TIPOS'!$D$3,INDEX(INSUMOS!$A:$E,MATCH('ANALISIS DE PRECIO'!$C184,INSUMOS!$B:$B,0),4),"No es material")</f>
        <v>No es material</v>
      </c>
      <c r="G184" s="48" t="str">
        <f t="shared" si="20"/>
        <v/>
      </c>
      <c r="H184" s="23"/>
    </row>
    <row r="185" spans="2:9">
      <c r="B185" s="43" t="str">
        <f>IFERROR(INDEX(INSUMOS!A:E,MATCH('ANALISIS DE PRECIO'!$C185,INSUMOS!$B:$B,0),1),"")</f>
        <v/>
      </c>
      <c r="C185" s="44"/>
      <c r="D185" s="45" t="str">
        <f>IF($B185='UNIDADES y TIPOS'!$D$3,INDEX(INSUMOS!$A:$E,MATCH('ANALISIS DE PRECIO'!$C185,INSUMOS!$B:$B,0),3),"No es material")</f>
        <v>No es material</v>
      </c>
      <c r="E185" s="46"/>
      <c r="F185" s="47" t="str">
        <f>IF($B185='UNIDADES y TIPOS'!$D$3,INDEX(INSUMOS!$A:$E,MATCH('ANALISIS DE PRECIO'!$C185,INSUMOS!$B:$B,0),4),"No es material")</f>
        <v>No es material</v>
      </c>
      <c r="G185" s="48" t="str">
        <f t="shared" si="20"/>
        <v/>
      </c>
      <c r="H185" s="23"/>
    </row>
    <row r="186" spans="2:9">
      <c r="B186" s="43" t="str">
        <f>IFERROR(INDEX(INSUMOS!A:E,MATCH('ANALISIS DE PRECIO'!$C186,INSUMOS!$B:$B,0),1),"")</f>
        <v/>
      </c>
      <c r="C186" s="44"/>
      <c r="D186" s="45" t="str">
        <f>IF($B186='UNIDADES y TIPOS'!$D$3,INDEX(INSUMOS!$A:$E,MATCH('ANALISIS DE PRECIO'!$C186,INSUMOS!$B:$B,0),3),"No es material")</f>
        <v>No es material</v>
      </c>
      <c r="E186" s="46"/>
      <c r="F186" s="47" t="str">
        <f>IF($B186='UNIDADES y TIPOS'!$D$3,INDEX(INSUMOS!$A:$E,MATCH('ANALISIS DE PRECIO'!$C186,INSUMOS!$B:$B,0),4),"No es material")</f>
        <v>No es material</v>
      </c>
      <c r="G186" s="48" t="str">
        <f t="shared" si="20"/>
        <v/>
      </c>
      <c r="H186" s="23"/>
    </row>
    <row r="187" spans="2:9">
      <c r="B187" s="43" t="str">
        <f>IFERROR(INDEX(INSUMOS!A:E,MATCH('ANALISIS DE PRECIO'!$C187,INSUMOS!$B:$B,0),1),"")</f>
        <v/>
      </c>
      <c r="C187" s="44"/>
      <c r="D187" s="45" t="str">
        <f>IF($B187='UNIDADES y TIPOS'!$D$3,INDEX(INSUMOS!$A:$E,MATCH('ANALISIS DE PRECIO'!$C187,INSUMOS!$B:$B,0),3),"No es material")</f>
        <v>No es material</v>
      </c>
      <c r="E187" s="46"/>
      <c r="F187" s="47" t="str">
        <f>IF($B187='UNIDADES y TIPOS'!$D$3,INDEX(INSUMOS!$A:$E,MATCH('ANALISIS DE PRECIO'!$C187,INSUMOS!$B:$B,0),4),"No es material")</f>
        <v>No es material</v>
      </c>
      <c r="G187" s="48" t="str">
        <f t="shared" si="20"/>
        <v/>
      </c>
      <c r="H187" s="23"/>
    </row>
    <row r="188" spans="2:9">
      <c r="B188" s="49"/>
      <c r="C188" s="50" t="s">
        <v>306</v>
      </c>
      <c r="D188" s="50"/>
      <c r="E188" s="51"/>
      <c r="F188" s="52"/>
      <c r="G188" s="53"/>
      <c r="H188" s="54">
        <f>SUM(G179:G187)</f>
        <v>0</v>
      </c>
      <c r="I188" s="74">
        <f>IFERROR(H188/H195,0)</f>
        <v>0</v>
      </c>
    </row>
    <row r="189" spans="2:9">
      <c r="B189" s="38"/>
      <c r="C189" s="39" t="s">
        <v>307</v>
      </c>
      <c r="D189" s="40"/>
      <c r="E189" s="40"/>
      <c r="F189" s="41"/>
      <c r="G189" s="42"/>
      <c r="H189" s="23"/>
    </row>
    <row r="190" spans="2:9">
      <c r="B190" s="43" t="str">
        <f>IFERROR(INDEX(INSUMOS!A:E,MATCH('ANALISIS DE PRECIO'!$C190,INSUMOS!$B:$B,0),1),"")</f>
        <v/>
      </c>
      <c r="C190" s="44"/>
      <c r="D190" s="45" t="str">
        <f>IF(OR($B190='UNIDADES y TIPOS'!$D$4,'ANALISIS DE PRECIO'!$B190='UNIDADES y TIPOS'!$D$5),INDEX(INSUMOS!$A:$E,MATCH('ANALISIS DE PRECIO'!$C190,INSUMOS!$B:$B,0),3),"No es EQ. ni Otro Rec.")</f>
        <v>No es EQ. ni Otro Rec.</v>
      </c>
      <c r="E190" s="46"/>
      <c r="F190" s="47" t="str">
        <f>IF(OR($B190='UNIDADES y TIPOS'!$D$4,'ANALISIS DE PRECIO'!$B190='UNIDADES y TIPOS'!$D$5),INDEX(INSUMOS!$A:$E,MATCH('ANALISIS DE PRECIO'!$C190,INSUMOS!$B:$B,0),4),"No es EQ. ni Otro Rec.")</f>
        <v>No es EQ. ni Otro Rec.</v>
      </c>
      <c r="G190" s="48" t="str">
        <f>IFERROR(ROUND(E190*F190,2),"")</f>
        <v/>
      </c>
      <c r="H190" s="23"/>
    </row>
    <row r="191" spans="2:9">
      <c r="B191" s="43" t="str">
        <f>IFERROR(INDEX(INSUMOS!A:E,MATCH('ANALISIS DE PRECIO'!$C191,INSUMOS!$B:$B,0),1),"")</f>
        <v/>
      </c>
      <c r="C191" s="44"/>
      <c r="D191" s="45" t="str">
        <f>IF(OR($B191='UNIDADES y TIPOS'!$D$4,'ANALISIS DE PRECIO'!$B191='UNIDADES y TIPOS'!$D$5),INDEX(INSUMOS!$A:$E,MATCH('ANALISIS DE PRECIO'!$C191,INSUMOS!$B:$B,0),3),"No es EQ. ni Otro Rec.")</f>
        <v>No es EQ. ni Otro Rec.</v>
      </c>
      <c r="E191" s="46"/>
      <c r="F191" s="47" t="str">
        <f>IF(OR($B191='UNIDADES y TIPOS'!$D$4,'ANALISIS DE PRECIO'!$B191='UNIDADES y TIPOS'!$D$5),INDEX(INSUMOS!$A:$E,MATCH('ANALISIS DE PRECIO'!$C191,INSUMOS!$B:$B,0),4),"No es EQ. ni Otro Rec.")</f>
        <v>No es EQ. ni Otro Rec.</v>
      </c>
      <c r="G191" s="48" t="str">
        <f t="shared" ref="G191:G193" si="21">IFERROR(ROUND(E191*F191,2),"")</f>
        <v/>
      </c>
      <c r="H191" s="23"/>
    </row>
    <row r="192" spans="2:9">
      <c r="B192" s="43" t="str">
        <f>IFERROR(INDEX(INSUMOS!A:E,MATCH('ANALISIS DE PRECIO'!$C192,INSUMOS!$B:$B,0),1),"")</f>
        <v/>
      </c>
      <c r="C192" s="44"/>
      <c r="D192" s="45" t="str">
        <f>IF(OR($B192='UNIDADES y TIPOS'!$D$4,'ANALISIS DE PRECIO'!$B192='UNIDADES y TIPOS'!$D$5),INDEX(INSUMOS!$A:$E,MATCH('ANALISIS DE PRECIO'!$C192,INSUMOS!$B:$B,0),3),"No es EQ. ni Otro Rec.")</f>
        <v>No es EQ. ni Otro Rec.</v>
      </c>
      <c r="E192" s="46"/>
      <c r="F192" s="47" t="str">
        <f>IF(OR($B192='UNIDADES y TIPOS'!$D$4,'ANALISIS DE PRECIO'!$B192='UNIDADES y TIPOS'!$D$5),INDEX(INSUMOS!$A:$E,MATCH('ANALISIS DE PRECIO'!$C192,INSUMOS!$B:$B,0),4),"No es EQ. ni Otro Rec.")</f>
        <v>No es EQ. ni Otro Rec.</v>
      </c>
      <c r="G192" s="48" t="str">
        <f t="shared" si="21"/>
        <v/>
      </c>
      <c r="H192" s="23"/>
    </row>
    <row r="193" spans="1:9">
      <c r="B193" s="43" t="str">
        <f>IFERROR(INDEX(INSUMOS!A:E,MATCH('ANALISIS DE PRECIO'!$C193,INSUMOS!$B:$B,0),1),"")</f>
        <v/>
      </c>
      <c r="C193" s="44"/>
      <c r="D193" s="45" t="str">
        <f>IF(OR($B193='UNIDADES y TIPOS'!$D$4,'ANALISIS DE PRECIO'!$B193='UNIDADES y TIPOS'!$D$5),INDEX(INSUMOS!$A:$E,MATCH('ANALISIS DE PRECIO'!$C193,INSUMOS!$B:$B,0),3),"No es EQ. ni Otro Rec.")</f>
        <v>No es EQ. ni Otro Rec.</v>
      </c>
      <c r="E193" s="46"/>
      <c r="F193" s="47" t="str">
        <f>IF(OR($B193='UNIDADES y TIPOS'!$D$4,'ANALISIS DE PRECIO'!$B193='UNIDADES y TIPOS'!$D$5),INDEX(INSUMOS!$A:$E,MATCH('ANALISIS DE PRECIO'!$C193,INSUMOS!$B:$B,0),4),"No es EQ. ni Otro Rec.")</f>
        <v>No es EQ. ni Otro Rec.</v>
      </c>
      <c r="G193" s="48" t="str">
        <f t="shared" si="21"/>
        <v/>
      </c>
      <c r="H193" s="23"/>
    </row>
    <row r="194" spans="1:9" ht="15.75" thickBot="1">
      <c r="B194" s="49"/>
      <c r="C194" s="50" t="s">
        <v>308</v>
      </c>
      <c r="D194" s="50"/>
      <c r="E194" s="51"/>
      <c r="F194" s="52"/>
      <c r="G194" s="53"/>
      <c r="H194" s="54">
        <f>SUM(G190:G193)</f>
        <v>0</v>
      </c>
      <c r="I194" s="74">
        <f>IFERROR(H194/H195,0)</f>
        <v>0</v>
      </c>
    </row>
    <row r="195" spans="1:9" ht="15.75" thickBot="1">
      <c r="B195" s="23"/>
      <c r="C195" s="23"/>
      <c r="D195" s="60"/>
      <c r="E195" s="60"/>
      <c r="F195" s="61" t="s">
        <v>309</v>
      </c>
      <c r="G195" s="62"/>
      <c r="H195" s="63">
        <f>SUM(H177,H188,H194)</f>
        <v>0</v>
      </c>
    </row>
    <row r="196" spans="1:9" ht="15.75" thickBot="1">
      <c r="F196" s="64" t="s">
        <v>310</v>
      </c>
      <c r="G196" s="65"/>
      <c r="H196" s="66">
        <f>'Coeficiente de Pase'!$C$13</f>
        <v>1</v>
      </c>
    </row>
    <row r="197" spans="1:9" ht="15.75" thickBot="1">
      <c r="F197" s="67" t="str">
        <f>CONCATENATE("PRECIO UNITARIO ","(","$","/",D171,")")</f>
        <v>PRECIO UNITARIO ($/m³)</v>
      </c>
      <c r="G197" s="68"/>
      <c r="H197" s="69">
        <f>H195*H196</f>
        <v>0</v>
      </c>
    </row>
    <row r="198" spans="1:9" ht="15.75" thickBot="1"/>
    <row r="199" spans="1:9" ht="15.75" thickBot="1">
      <c r="A199" s="28">
        <v>4</v>
      </c>
      <c r="B199" s="29"/>
      <c r="C199" s="30" t="str">
        <f>IFERROR(INDEX(COMPUTO!$A:$D,MATCH('ANALISIS DE PRECIO'!$A199,COMPUTO!$A:$A,0),2),"")</f>
        <v>ESTRUCTURAS</v>
      </c>
      <c r="D199" s="31"/>
      <c r="E199" s="31"/>
      <c r="F199" s="29"/>
      <c r="G199" s="29"/>
      <c r="H199" s="32"/>
    </row>
    <row r="200" spans="1:9" ht="25.5">
      <c r="A200" s="33"/>
      <c r="B200" s="34" t="s">
        <v>18</v>
      </c>
      <c r="C200" s="35" t="str">
        <f>IFERROR(INDEX(COMPUTO!$A:$D,MATCH('ANALISIS DE PRECIO'!$B200,COMPUTO!$A:$A,0),2),"")</f>
        <v>a) Hormigón armado para pozos y cabezales</v>
      </c>
      <c r="D200" s="34" t="str">
        <f>IFERROR(INDEX(COMPUTO!$A:$D,MATCH('ANALISIS DE PRECIO'!$B200,COMPUTO!$A:$A,0),3),"")</f>
        <v>m³</v>
      </c>
      <c r="E200" s="34">
        <f>IFERROR(INDEX(COMPUTO!$A:$D,MATCH('ANALISIS DE PRECIO'!$B200,COMPUTO!$A:$A,0),4),"")</f>
        <v>13.256</v>
      </c>
      <c r="F200" s="36">
        <f>ROUND(H225,2)</f>
        <v>0</v>
      </c>
      <c r="G200" s="37"/>
      <c r="H200" s="24"/>
      <c r="I200" s="15"/>
    </row>
    <row r="201" spans="1:9">
      <c r="A201" s="6"/>
      <c r="B201" s="38"/>
      <c r="C201" s="39" t="s">
        <v>48</v>
      </c>
      <c r="D201" s="40"/>
      <c r="E201" s="40"/>
      <c r="F201" s="41"/>
      <c r="G201" s="42"/>
      <c r="H201" s="23"/>
    </row>
    <row r="202" spans="1:9">
      <c r="A202" s="6"/>
      <c r="B202" s="43" t="str">
        <f>IFERROR(INDEX(INSUMOS!A:E,MATCH('ANALISIS DE PRECIO'!$C202,INSUMOS!$B:$B,0),1),"")</f>
        <v/>
      </c>
      <c r="C202" s="44"/>
      <c r="D202" s="45" t="str">
        <f>IF($B202='UNIDADES y TIPOS'!$D$2,INDEX(INSUMOS!$A:$E,MATCH('ANALISIS DE PRECIO'!$C202,INSUMOS!$B:$B,0),3),"No es mano de obra")</f>
        <v>No es mano de obra</v>
      </c>
      <c r="E202" s="46"/>
      <c r="F202" s="47" t="str">
        <f>IF($B202='UNIDADES y TIPOS'!$D$2,INDEX(INSUMOS!$A:$E,MATCH('ANALISIS DE PRECIO'!$C202,INSUMOS!$B:$B,0),4),"No es mano de obra")</f>
        <v>No es mano de obra</v>
      </c>
      <c r="G202" s="48" t="str">
        <f>IFERROR(ROUND(E202*F202,2),"")</f>
        <v/>
      </c>
      <c r="H202" s="23"/>
    </row>
    <row r="203" spans="1:9">
      <c r="A203" s="6"/>
      <c r="B203" s="43" t="str">
        <f>IFERROR(INDEX(INSUMOS!A:E,MATCH('ANALISIS DE PRECIO'!$C203,INSUMOS!$B:$B,0),1),"")</f>
        <v/>
      </c>
      <c r="C203" s="44"/>
      <c r="D203" s="45" t="str">
        <f>IF($B203='UNIDADES y TIPOS'!$D$2,INDEX(INSUMOS!$A:$E,MATCH('ANALISIS DE PRECIO'!$C203,INSUMOS!$B:$B,0),3),"No es mano de obra")</f>
        <v>No es mano de obra</v>
      </c>
      <c r="E203" s="46"/>
      <c r="F203" s="47" t="str">
        <f>IF($B203='UNIDADES y TIPOS'!$D$2,INDEX(INSUMOS!$A:$E,MATCH('ANALISIS DE PRECIO'!$C203,INSUMOS!$B:$B,0),4),"No es mano de obra")</f>
        <v>No es mano de obra</v>
      </c>
      <c r="G203" s="48" t="str">
        <f t="shared" ref="G203:G205" si="22">IFERROR(ROUND(E203*F203,2),"")</f>
        <v/>
      </c>
      <c r="H203" s="23"/>
    </row>
    <row r="204" spans="1:9">
      <c r="A204" s="6"/>
      <c r="B204" s="43" t="str">
        <f>IFERROR(INDEX(INSUMOS!A:E,MATCH('ANALISIS DE PRECIO'!$C204,INSUMOS!$B:$B,0),1),"")</f>
        <v/>
      </c>
      <c r="C204" s="44"/>
      <c r="D204" s="45" t="str">
        <f>IF($B204='UNIDADES y TIPOS'!$D$2,INDEX(INSUMOS!$A:$E,MATCH('ANALISIS DE PRECIO'!$C204,INSUMOS!$B:$B,0),3),"No es mano de obra")</f>
        <v>No es mano de obra</v>
      </c>
      <c r="E204" s="46"/>
      <c r="F204" s="47" t="str">
        <f>IF($B204='UNIDADES y TIPOS'!$D$2,INDEX(INSUMOS!$A:$E,MATCH('ANALISIS DE PRECIO'!$C204,INSUMOS!$B:$B,0),4),"No es mano de obra")</f>
        <v>No es mano de obra</v>
      </c>
      <c r="G204" s="48" t="str">
        <f t="shared" si="22"/>
        <v/>
      </c>
      <c r="H204" s="23"/>
    </row>
    <row r="205" spans="1:9">
      <c r="A205" s="6"/>
      <c r="B205" s="43" t="str">
        <f>IFERROR(INDEX(INSUMOS!A:E,MATCH('ANALISIS DE PRECIO'!$C205,INSUMOS!$B:$B,0),1),"")</f>
        <v/>
      </c>
      <c r="C205" s="44"/>
      <c r="D205" s="45" t="str">
        <f>IF($B205='UNIDADES y TIPOS'!$D$2,INDEX(INSUMOS!$A:$E,MATCH('ANALISIS DE PRECIO'!$C205,INSUMOS!$B:$B,0),3),"No es mano de obra")</f>
        <v>No es mano de obra</v>
      </c>
      <c r="E205" s="46"/>
      <c r="F205" s="47" t="str">
        <f>IF($B205='UNIDADES y TIPOS'!$D$2,INDEX(INSUMOS!$A:$E,MATCH('ANALISIS DE PRECIO'!$C205,INSUMOS!$B:$B,0),4),"No es mano de obra")</f>
        <v>No es mano de obra</v>
      </c>
      <c r="G205" s="48" t="str">
        <f t="shared" si="22"/>
        <v/>
      </c>
      <c r="H205" s="23"/>
    </row>
    <row r="206" spans="1:9">
      <c r="A206" s="6"/>
      <c r="B206" s="49"/>
      <c r="C206" s="50" t="s">
        <v>305</v>
      </c>
      <c r="D206" s="50"/>
      <c r="E206" s="51"/>
      <c r="F206" s="52"/>
      <c r="G206" s="53"/>
      <c r="H206" s="54">
        <f>SUM(G202:G205)</f>
        <v>0</v>
      </c>
      <c r="I206" s="74">
        <f>IFERROR(H206/H223,0)</f>
        <v>0</v>
      </c>
    </row>
    <row r="207" spans="1:9">
      <c r="A207" s="6"/>
      <c r="B207" s="55"/>
      <c r="C207" s="56" t="s">
        <v>50</v>
      </c>
      <c r="D207" s="57"/>
      <c r="E207" s="57"/>
      <c r="F207" s="58"/>
      <c r="G207" s="59"/>
      <c r="H207" s="23"/>
    </row>
    <row r="208" spans="1:9">
      <c r="A208" s="6"/>
      <c r="B208" s="43" t="str">
        <f>IFERROR(INDEX(INSUMOS!A:E,MATCH('ANALISIS DE PRECIO'!$C208,INSUMOS!$B:$B,0),1),"")</f>
        <v/>
      </c>
      <c r="C208" s="44"/>
      <c r="D208" s="45" t="str">
        <f>IF($B208='UNIDADES y TIPOS'!$D$3,INDEX(INSUMOS!$A:$E,MATCH('ANALISIS DE PRECIO'!$C208,INSUMOS!$B:$B,0),3),"No es material")</f>
        <v>No es material</v>
      </c>
      <c r="E208" s="46"/>
      <c r="F208" s="47" t="str">
        <f>IF($B208='UNIDADES y TIPOS'!$D$3,INDEX(INSUMOS!$A:$E,MATCH('ANALISIS DE PRECIO'!$C208,INSUMOS!$B:$B,0),4),"No es material")</f>
        <v>No es material</v>
      </c>
      <c r="G208" s="48" t="str">
        <f>IFERROR(ROUND(E208*F208,2),"")</f>
        <v/>
      </c>
      <c r="H208" s="23"/>
    </row>
    <row r="209" spans="1:9">
      <c r="A209" s="6"/>
      <c r="B209" s="43" t="str">
        <f>IFERROR(INDEX(INSUMOS!A:E,MATCH('ANALISIS DE PRECIO'!$C209,INSUMOS!$B:$B,0),1),"")</f>
        <v/>
      </c>
      <c r="C209" s="44"/>
      <c r="D209" s="45" t="str">
        <f>IF($B209='UNIDADES y TIPOS'!$D$3,INDEX(INSUMOS!$A:$E,MATCH('ANALISIS DE PRECIO'!$C209,INSUMOS!$B:$B,0),3),"No es material")</f>
        <v>No es material</v>
      </c>
      <c r="E209" s="46"/>
      <c r="F209" s="47" t="str">
        <f>IF($B209='UNIDADES y TIPOS'!$D$3,INDEX(INSUMOS!$A:$E,MATCH('ANALISIS DE PRECIO'!$C209,INSUMOS!$B:$B,0),4),"No es material")</f>
        <v>No es material</v>
      </c>
      <c r="G209" s="48" t="str">
        <f t="shared" ref="G209:G215" si="23">IFERROR(ROUND(E209*F209,2),"")</f>
        <v/>
      </c>
      <c r="H209" s="23"/>
    </row>
    <row r="210" spans="1:9">
      <c r="A210" s="6"/>
      <c r="B210" s="43" t="str">
        <f>IFERROR(INDEX(INSUMOS!A:E,MATCH('ANALISIS DE PRECIO'!$C210,INSUMOS!$B:$B,0),1),"")</f>
        <v/>
      </c>
      <c r="C210" s="44"/>
      <c r="D210" s="45" t="str">
        <f>IF($B210='UNIDADES y TIPOS'!$D$3,INDEX(INSUMOS!$A:$E,MATCH('ANALISIS DE PRECIO'!$C210,INSUMOS!$B:$B,0),3),"No es material")</f>
        <v>No es material</v>
      </c>
      <c r="E210" s="46"/>
      <c r="F210" s="47" t="str">
        <f>IF($B210='UNIDADES y TIPOS'!$D$3,INDEX(INSUMOS!$A:$E,MATCH('ANALISIS DE PRECIO'!$C210,INSUMOS!$B:$B,0),4),"No es material")</f>
        <v>No es material</v>
      </c>
      <c r="G210" s="48" t="str">
        <f t="shared" si="23"/>
        <v/>
      </c>
      <c r="H210" s="23"/>
    </row>
    <row r="211" spans="1:9">
      <c r="A211" s="6"/>
      <c r="B211" s="43" t="str">
        <f>IFERROR(INDEX(INSUMOS!A:E,MATCH('ANALISIS DE PRECIO'!$C211,INSUMOS!$B:$B,0),1),"")</f>
        <v/>
      </c>
      <c r="C211" s="44"/>
      <c r="D211" s="45" t="str">
        <f>IF($B211='UNIDADES y TIPOS'!$D$3,INDEX(INSUMOS!$A:$E,MATCH('ANALISIS DE PRECIO'!$C211,INSUMOS!$B:$B,0),3),"No es material")</f>
        <v>No es material</v>
      </c>
      <c r="E211" s="46"/>
      <c r="F211" s="47" t="str">
        <f>IF($B211='UNIDADES y TIPOS'!$D$3,INDEX(INSUMOS!$A:$E,MATCH('ANALISIS DE PRECIO'!$C211,INSUMOS!$B:$B,0),4),"No es material")</f>
        <v>No es material</v>
      </c>
      <c r="G211" s="48" t="str">
        <f t="shared" si="23"/>
        <v/>
      </c>
      <c r="H211" s="23"/>
    </row>
    <row r="212" spans="1:9">
      <c r="A212" s="6"/>
      <c r="B212" s="43" t="str">
        <f>IFERROR(INDEX(INSUMOS!A:E,MATCH('ANALISIS DE PRECIO'!$C212,INSUMOS!$B:$B,0),1),"")</f>
        <v/>
      </c>
      <c r="C212" s="44"/>
      <c r="D212" s="45" t="str">
        <f>IF($B212='UNIDADES y TIPOS'!$D$3,INDEX(INSUMOS!$A:$E,MATCH('ANALISIS DE PRECIO'!$C212,INSUMOS!$B:$B,0),3),"No es material")</f>
        <v>No es material</v>
      </c>
      <c r="E212" s="46"/>
      <c r="F212" s="47" t="str">
        <f>IF($B212='UNIDADES y TIPOS'!$D$3,INDEX(INSUMOS!$A:$E,MATCH('ANALISIS DE PRECIO'!$C212,INSUMOS!$B:$B,0),4),"No es material")</f>
        <v>No es material</v>
      </c>
      <c r="G212" s="48" t="str">
        <f t="shared" si="23"/>
        <v/>
      </c>
      <c r="H212" s="23"/>
    </row>
    <row r="213" spans="1:9">
      <c r="A213" s="6"/>
      <c r="B213" s="43" t="str">
        <f>IFERROR(INDEX(INSUMOS!A:E,MATCH('ANALISIS DE PRECIO'!$C213,INSUMOS!$B:$B,0),1),"")</f>
        <v/>
      </c>
      <c r="C213" s="44"/>
      <c r="D213" s="45" t="str">
        <f>IF($B213='UNIDADES y TIPOS'!$D$3,INDEX(INSUMOS!$A:$E,MATCH('ANALISIS DE PRECIO'!$C213,INSUMOS!$B:$B,0),3),"No es material")</f>
        <v>No es material</v>
      </c>
      <c r="E213" s="46"/>
      <c r="F213" s="47" t="str">
        <f>IF($B213='UNIDADES y TIPOS'!$D$3,INDEX(INSUMOS!$A:$E,MATCH('ANALISIS DE PRECIO'!$C213,INSUMOS!$B:$B,0),4),"No es material")</f>
        <v>No es material</v>
      </c>
      <c r="G213" s="48" t="str">
        <f t="shared" si="23"/>
        <v/>
      </c>
      <c r="H213" s="23"/>
    </row>
    <row r="214" spans="1:9">
      <c r="A214" s="6"/>
      <c r="B214" s="43" t="str">
        <f>IFERROR(INDEX(INSUMOS!A:E,MATCH('ANALISIS DE PRECIO'!$C214,INSUMOS!$B:$B,0),1),"")</f>
        <v/>
      </c>
      <c r="C214" s="44"/>
      <c r="D214" s="45" t="str">
        <f>IF($B214='UNIDADES y TIPOS'!$D$3,INDEX(INSUMOS!$A:$E,MATCH('ANALISIS DE PRECIO'!$C214,INSUMOS!$B:$B,0),3),"No es material")</f>
        <v>No es material</v>
      </c>
      <c r="E214" s="46"/>
      <c r="F214" s="47" t="str">
        <f>IF($B214='UNIDADES y TIPOS'!$D$3,INDEX(INSUMOS!$A:$E,MATCH('ANALISIS DE PRECIO'!$C214,INSUMOS!$B:$B,0),4),"No es material")</f>
        <v>No es material</v>
      </c>
      <c r="G214" s="48" t="str">
        <f t="shared" si="23"/>
        <v/>
      </c>
      <c r="H214" s="23"/>
    </row>
    <row r="215" spans="1:9">
      <c r="A215" s="6"/>
      <c r="B215" s="43" t="str">
        <f>IFERROR(INDEX(INSUMOS!A:E,MATCH('ANALISIS DE PRECIO'!$C215,INSUMOS!$B:$B,0),1),"")</f>
        <v/>
      </c>
      <c r="C215" s="44"/>
      <c r="D215" s="45" t="str">
        <f>IF($B215='UNIDADES y TIPOS'!$D$3,INDEX(INSUMOS!$A:$E,MATCH('ANALISIS DE PRECIO'!$C215,INSUMOS!$B:$B,0),3),"No es material")</f>
        <v>No es material</v>
      </c>
      <c r="E215" s="46"/>
      <c r="F215" s="47" t="str">
        <f>IF($B215='UNIDADES y TIPOS'!$D$3,INDEX(INSUMOS!$A:$E,MATCH('ANALISIS DE PRECIO'!$C215,INSUMOS!$B:$B,0),4),"No es material")</f>
        <v>No es material</v>
      </c>
      <c r="G215" s="48" t="str">
        <f t="shared" si="23"/>
        <v/>
      </c>
      <c r="H215" s="23"/>
    </row>
    <row r="216" spans="1:9">
      <c r="A216" s="6"/>
      <c r="B216" s="49"/>
      <c r="C216" s="50" t="s">
        <v>306</v>
      </c>
      <c r="D216" s="50"/>
      <c r="E216" s="51"/>
      <c r="F216" s="52"/>
      <c r="G216" s="53"/>
      <c r="H216" s="54">
        <f>SUM(G208:G215)</f>
        <v>0</v>
      </c>
      <c r="I216" s="74">
        <f>IFERROR(H216/H223,0)</f>
        <v>0</v>
      </c>
    </row>
    <row r="217" spans="1:9">
      <c r="A217" s="6"/>
      <c r="B217" s="38"/>
      <c r="C217" s="39" t="s">
        <v>307</v>
      </c>
      <c r="D217" s="40"/>
      <c r="E217" s="40"/>
      <c r="F217" s="41"/>
      <c r="G217" s="42"/>
      <c r="H217" s="23"/>
    </row>
    <row r="218" spans="1:9">
      <c r="A218" s="6"/>
      <c r="B218" s="43" t="str">
        <f>IFERROR(INDEX(INSUMOS!A:E,MATCH('ANALISIS DE PRECIO'!$C218,INSUMOS!$B:$B,0),1),"")</f>
        <v/>
      </c>
      <c r="C218" s="44"/>
      <c r="D218" s="45" t="str">
        <f>IF(OR($B218='UNIDADES y TIPOS'!$D$4,'ANALISIS DE PRECIO'!$B218='UNIDADES y TIPOS'!$D$5),INDEX(INSUMOS!$A:$E,MATCH('ANALISIS DE PRECIO'!$C218,INSUMOS!$B:$B,0),3),"No es EQ. ni Otro Rec.")</f>
        <v>No es EQ. ni Otro Rec.</v>
      </c>
      <c r="E218" s="46"/>
      <c r="F218" s="47" t="str">
        <f>IF(OR($B218='UNIDADES y TIPOS'!$D$4,'ANALISIS DE PRECIO'!$B218='UNIDADES y TIPOS'!$D$5),INDEX(INSUMOS!$A:$E,MATCH('ANALISIS DE PRECIO'!$C218,INSUMOS!$B:$B,0),4),"No es EQ. ni Otro Rec.")</f>
        <v>No es EQ. ni Otro Rec.</v>
      </c>
      <c r="G218" s="48" t="str">
        <f>IFERROR(ROUND(E218*F218,2),"")</f>
        <v/>
      </c>
      <c r="H218" s="23"/>
    </row>
    <row r="219" spans="1:9">
      <c r="A219" s="6"/>
      <c r="B219" s="43" t="str">
        <f>IFERROR(INDEX(INSUMOS!A:E,MATCH('ANALISIS DE PRECIO'!$C219,INSUMOS!$B:$B,0),1),"")</f>
        <v/>
      </c>
      <c r="C219" s="44"/>
      <c r="D219" s="45" t="str">
        <f>IF(OR($B219='UNIDADES y TIPOS'!$D$4,'ANALISIS DE PRECIO'!$B219='UNIDADES y TIPOS'!$D$5),INDEX(INSUMOS!$A:$E,MATCH('ANALISIS DE PRECIO'!$C219,INSUMOS!$B:$B,0),3),"No es EQ. ni Otro Rec.")</f>
        <v>No es EQ. ni Otro Rec.</v>
      </c>
      <c r="E219" s="46"/>
      <c r="F219" s="47" t="str">
        <f>IF(OR($B219='UNIDADES y TIPOS'!$D$4,'ANALISIS DE PRECIO'!$B219='UNIDADES y TIPOS'!$D$5),INDEX(INSUMOS!$A:$E,MATCH('ANALISIS DE PRECIO'!$C219,INSUMOS!$B:$B,0),4),"No es EQ. ni Otro Rec.")</f>
        <v>No es EQ. ni Otro Rec.</v>
      </c>
      <c r="G219" s="48" t="str">
        <f t="shared" ref="G219:G221" si="24">IFERROR(ROUND(E219*F219,2),"")</f>
        <v/>
      </c>
      <c r="H219" s="23"/>
    </row>
    <row r="220" spans="1:9">
      <c r="A220" s="6"/>
      <c r="B220" s="43" t="str">
        <f>IFERROR(INDEX(INSUMOS!A:E,MATCH('ANALISIS DE PRECIO'!$C220,INSUMOS!$B:$B,0),1),"")</f>
        <v/>
      </c>
      <c r="C220" s="44"/>
      <c r="D220" s="45" t="str">
        <f>IF(OR($B220='UNIDADES y TIPOS'!$D$4,'ANALISIS DE PRECIO'!$B220='UNIDADES y TIPOS'!$D$5),INDEX(INSUMOS!$A:$E,MATCH('ANALISIS DE PRECIO'!$C220,INSUMOS!$B:$B,0),3),"No es EQ. ni Otro Rec.")</f>
        <v>No es EQ. ni Otro Rec.</v>
      </c>
      <c r="E220" s="46"/>
      <c r="F220" s="47" t="str">
        <f>IF(OR($B220='UNIDADES y TIPOS'!$D$4,'ANALISIS DE PRECIO'!$B220='UNIDADES y TIPOS'!$D$5),INDEX(INSUMOS!$A:$E,MATCH('ANALISIS DE PRECIO'!$C220,INSUMOS!$B:$B,0),4),"No es EQ. ni Otro Rec.")</f>
        <v>No es EQ. ni Otro Rec.</v>
      </c>
      <c r="G220" s="48" t="str">
        <f t="shared" si="24"/>
        <v/>
      </c>
      <c r="H220" s="23"/>
    </row>
    <row r="221" spans="1:9">
      <c r="A221" s="6"/>
      <c r="B221" s="43" t="str">
        <f>IFERROR(INDEX(INSUMOS!A:E,MATCH('ANALISIS DE PRECIO'!$C221,INSUMOS!$B:$B,0),1),"")</f>
        <v/>
      </c>
      <c r="C221" s="44"/>
      <c r="D221" s="45" t="str">
        <f>IF(OR($B221='UNIDADES y TIPOS'!$D$4,'ANALISIS DE PRECIO'!$B221='UNIDADES y TIPOS'!$D$5),INDEX(INSUMOS!$A:$E,MATCH('ANALISIS DE PRECIO'!$C221,INSUMOS!$B:$B,0),3),"No es EQ. ni Otro Rec.")</f>
        <v>No es EQ. ni Otro Rec.</v>
      </c>
      <c r="E221" s="46"/>
      <c r="F221" s="47" t="str">
        <f>IF(OR($B221='UNIDADES y TIPOS'!$D$4,'ANALISIS DE PRECIO'!$B221='UNIDADES y TIPOS'!$D$5),INDEX(INSUMOS!$A:$E,MATCH('ANALISIS DE PRECIO'!$C221,INSUMOS!$B:$B,0),4),"No es EQ. ni Otro Rec.")</f>
        <v>No es EQ. ni Otro Rec.</v>
      </c>
      <c r="G221" s="48" t="str">
        <f t="shared" si="24"/>
        <v/>
      </c>
      <c r="H221" s="23"/>
    </row>
    <row r="222" spans="1:9" ht="15.75" thickBot="1">
      <c r="B222" s="49"/>
      <c r="C222" s="50" t="s">
        <v>308</v>
      </c>
      <c r="D222" s="50"/>
      <c r="E222" s="51"/>
      <c r="F222" s="52"/>
      <c r="G222" s="53"/>
      <c r="H222" s="54">
        <f>SUM(G218:G221)</f>
        <v>0</v>
      </c>
      <c r="I222" s="74">
        <f>IFERROR(H222/H223,0)</f>
        <v>0</v>
      </c>
    </row>
    <row r="223" spans="1:9" ht="15.75" thickBot="1">
      <c r="B223" s="23"/>
      <c r="C223" s="23"/>
      <c r="D223" s="60"/>
      <c r="E223" s="60"/>
      <c r="F223" s="61" t="s">
        <v>309</v>
      </c>
      <c r="G223" s="62"/>
      <c r="H223" s="63">
        <f>SUM(H206,H216,H222)</f>
        <v>0</v>
      </c>
    </row>
    <row r="224" spans="1:9" ht="15.75" thickBot="1">
      <c r="F224" s="64" t="s">
        <v>310</v>
      </c>
      <c r="G224" s="65"/>
      <c r="H224" s="66">
        <f>'Coeficiente de Pase'!$C$13</f>
        <v>1</v>
      </c>
    </row>
    <row r="225" spans="2:9" ht="15.75" thickBot="1">
      <c r="F225" s="67" t="str">
        <f>CONCATENATE("PRECIO UNITARIO ","(","$","/",D200,")")</f>
        <v>PRECIO UNITARIO ($/m³)</v>
      </c>
      <c r="G225" s="68"/>
      <c r="H225" s="69">
        <f>H223*H224</f>
        <v>0</v>
      </c>
    </row>
    <row r="227" spans="2:9">
      <c r="B227" s="70" t="s">
        <v>19</v>
      </c>
      <c r="C227" s="71" t="str">
        <f>IFERROR(INDEX(COMPUTO!$A:$D,MATCH('ANALISIS DE PRECIO'!$B227,COMPUTO!$A:$A,0),2),"")</f>
        <v>b) Hormigón armado para columnas + insertos quimicos</v>
      </c>
      <c r="D227" s="70" t="str">
        <f>IFERROR(INDEX(COMPUTO!$A:$D,MATCH('ANALISIS DE PRECIO'!$B227,COMPUTO!$A:$A,0),3),"")</f>
        <v>m³</v>
      </c>
      <c r="E227" s="70">
        <f>IFERROR(INDEX(COMPUTO!$A:$D,MATCH('ANALISIS DE PRECIO'!$B227,COMPUTO!$A:$A,0),4),"")</f>
        <v>2.7600000000000002</v>
      </c>
      <c r="F227" s="72">
        <f>ROUND(H253,2)</f>
        <v>0</v>
      </c>
      <c r="G227" s="73"/>
      <c r="H227" s="24"/>
      <c r="I227" s="15"/>
    </row>
    <row r="228" spans="2:9">
      <c r="B228" s="38"/>
      <c r="C228" s="39" t="s">
        <v>48</v>
      </c>
      <c r="D228" s="40"/>
      <c r="E228" s="40"/>
      <c r="F228" s="41"/>
      <c r="G228" s="42"/>
      <c r="H228" s="23"/>
    </row>
    <row r="229" spans="2:9">
      <c r="B229" s="43" t="str">
        <f>IFERROR(INDEX(INSUMOS!A:E,MATCH('ANALISIS DE PRECIO'!$C229,INSUMOS!$B:$B,0),1),"")</f>
        <v/>
      </c>
      <c r="C229" s="44"/>
      <c r="D229" s="45" t="str">
        <f>IF($B229='UNIDADES y TIPOS'!$D$2,INDEX(INSUMOS!$A:$E,MATCH('ANALISIS DE PRECIO'!$C229,INSUMOS!$B:$B,0),3),"No es mano de obra")</f>
        <v>No es mano de obra</v>
      </c>
      <c r="E229" s="46"/>
      <c r="F229" s="47" t="str">
        <f>IF($B229='UNIDADES y TIPOS'!$D$2,INDEX(INSUMOS!$A:$E,MATCH('ANALISIS DE PRECIO'!$C229,INSUMOS!$B:$B,0),4),"No es mano de obra")</f>
        <v>No es mano de obra</v>
      </c>
      <c r="G229" s="48" t="str">
        <f>IFERROR(ROUND(E229*F229,2),"")</f>
        <v/>
      </c>
      <c r="H229" s="23"/>
    </row>
    <row r="230" spans="2:9">
      <c r="B230" s="43" t="str">
        <f>IFERROR(INDEX(INSUMOS!A:E,MATCH('ANALISIS DE PRECIO'!$C230,INSUMOS!$B:$B,0),1),"")</f>
        <v/>
      </c>
      <c r="C230" s="44"/>
      <c r="D230" s="45" t="str">
        <f>IF($B230='UNIDADES y TIPOS'!$D$2,INDEX(INSUMOS!$A:$E,MATCH('ANALISIS DE PRECIO'!$C230,INSUMOS!$B:$B,0),3),"No es mano de obra")</f>
        <v>No es mano de obra</v>
      </c>
      <c r="E230" s="46"/>
      <c r="F230" s="47" t="str">
        <f>IF($B230='UNIDADES y TIPOS'!$D$2,INDEX(INSUMOS!$A:$E,MATCH('ANALISIS DE PRECIO'!$C230,INSUMOS!$B:$B,0),4),"No es mano de obra")</f>
        <v>No es mano de obra</v>
      </c>
      <c r="G230" s="48" t="str">
        <f t="shared" ref="G230:G232" si="25">IFERROR(ROUND(E230*F230,2),"")</f>
        <v/>
      </c>
      <c r="H230" s="23"/>
    </row>
    <row r="231" spans="2:9">
      <c r="B231" s="43" t="str">
        <f>IFERROR(INDEX(INSUMOS!A:E,MATCH('ANALISIS DE PRECIO'!$C231,INSUMOS!$B:$B,0),1),"")</f>
        <v/>
      </c>
      <c r="C231" s="44"/>
      <c r="D231" s="45" t="str">
        <f>IF($B231='UNIDADES y TIPOS'!$D$2,INDEX(INSUMOS!$A:$E,MATCH('ANALISIS DE PRECIO'!$C231,INSUMOS!$B:$B,0),3),"No es mano de obra")</f>
        <v>No es mano de obra</v>
      </c>
      <c r="E231" s="46"/>
      <c r="F231" s="47" t="str">
        <f>IF($B231='UNIDADES y TIPOS'!$D$2,INDEX(INSUMOS!$A:$E,MATCH('ANALISIS DE PRECIO'!$C231,INSUMOS!$B:$B,0),4),"No es mano de obra")</f>
        <v>No es mano de obra</v>
      </c>
      <c r="G231" s="48" t="str">
        <f t="shared" si="25"/>
        <v/>
      </c>
      <c r="H231" s="23"/>
    </row>
    <row r="232" spans="2:9">
      <c r="B232" s="43" t="str">
        <f>IFERROR(INDEX(INSUMOS!A:E,MATCH('ANALISIS DE PRECIO'!$C232,INSUMOS!$B:$B,0),1),"")</f>
        <v/>
      </c>
      <c r="C232" s="44"/>
      <c r="D232" s="45" t="str">
        <f>IF($B232='UNIDADES y TIPOS'!$D$2,INDEX(INSUMOS!$A:$E,MATCH('ANALISIS DE PRECIO'!$C232,INSUMOS!$B:$B,0),3),"No es mano de obra")</f>
        <v>No es mano de obra</v>
      </c>
      <c r="E232" s="46"/>
      <c r="F232" s="47" t="str">
        <f>IF($B232='UNIDADES y TIPOS'!$D$2,INDEX(INSUMOS!$A:$E,MATCH('ANALISIS DE PRECIO'!$C232,INSUMOS!$B:$B,0),4),"No es mano de obra")</f>
        <v>No es mano de obra</v>
      </c>
      <c r="G232" s="48" t="str">
        <f t="shared" si="25"/>
        <v/>
      </c>
      <c r="H232" s="23"/>
    </row>
    <row r="233" spans="2:9">
      <c r="B233" s="49"/>
      <c r="C233" s="50" t="s">
        <v>305</v>
      </c>
      <c r="D233" s="50"/>
      <c r="E233" s="51"/>
      <c r="F233" s="52"/>
      <c r="G233" s="53"/>
      <c r="H233" s="54">
        <f>SUM(G229:G232)</f>
        <v>0</v>
      </c>
      <c r="I233" s="74">
        <f>IFERROR(H233/H251,0)</f>
        <v>0</v>
      </c>
    </row>
    <row r="234" spans="2:9">
      <c r="B234" s="55"/>
      <c r="C234" s="56" t="s">
        <v>50</v>
      </c>
      <c r="D234" s="57"/>
      <c r="E234" s="57"/>
      <c r="F234" s="58"/>
      <c r="G234" s="59"/>
      <c r="H234" s="23"/>
    </row>
    <row r="235" spans="2:9">
      <c r="B235" s="43" t="str">
        <f>IFERROR(INDEX(INSUMOS!A:E,MATCH('ANALISIS DE PRECIO'!$C235,INSUMOS!$B:$B,0),1),"")</f>
        <v/>
      </c>
      <c r="C235" s="44"/>
      <c r="D235" s="45" t="str">
        <f>IF($B235='UNIDADES y TIPOS'!$D$3,INDEX(INSUMOS!$A:$E,MATCH('ANALISIS DE PRECIO'!$C235,INSUMOS!$B:$B,0),3),"No es material")</f>
        <v>No es material</v>
      </c>
      <c r="E235" s="46"/>
      <c r="F235" s="47" t="str">
        <f>IF($B235='UNIDADES y TIPOS'!$D$3,INDEX(INSUMOS!$A:$E,MATCH('ANALISIS DE PRECIO'!$C235,INSUMOS!$B:$B,0),4),"No es material")</f>
        <v>No es material</v>
      </c>
      <c r="G235" s="48" t="str">
        <f>IFERROR(ROUND(E235*F235,2),"")</f>
        <v/>
      </c>
      <c r="H235" s="23"/>
    </row>
    <row r="236" spans="2:9">
      <c r="B236" s="43" t="str">
        <f>IFERROR(INDEX(INSUMOS!A:E,MATCH('ANALISIS DE PRECIO'!$C236,INSUMOS!$B:$B,0),1),"")</f>
        <v/>
      </c>
      <c r="C236" s="44"/>
      <c r="D236" s="45" t="str">
        <f>IF($B236='UNIDADES y TIPOS'!$D$3,INDEX(INSUMOS!$A:$E,MATCH('ANALISIS DE PRECIO'!$C236,INSUMOS!$B:$B,0),3),"No es material")</f>
        <v>No es material</v>
      </c>
      <c r="E236" s="46"/>
      <c r="F236" s="47" t="str">
        <f>IF($B236='UNIDADES y TIPOS'!$D$3,INDEX(INSUMOS!$A:$E,MATCH('ANALISIS DE PRECIO'!$C236,INSUMOS!$B:$B,0),4),"No es material")</f>
        <v>No es material</v>
      </c>
      <c r="G236" s="48" t="str">
        <f t="shared" ref="G236:G243" si="26">IFERROR(ROUND(E236*F236,2),"")</f>
        <v/>
      </c>
      <c r="H236" s="23"/>
    </row>
    <row r="237" spans="2:9">
      <c r="B237" s="43" t="str">
        <f>IFERROR(INDEX(INSUMOS!A:E,MATCH('ANALISIS DE PRECIO'!$C237,INSUMOS!$B:$B,0),1),"")</f>
        <v/>
      </c>
      <c r="C237" s="44"/>
      <c r="D237" s="45" t="str">
        <f>IF($B237='UNIDADES y TIPOS'!$D$3,INDEX(INSUMOS!$A:$E,MATCH('ANALISIS DE PRECIO'!$C237,INSUMOS!$B:$B,0),3),"No es material")</f>
        <v>No es material</v>
      </c>
      <c r="E237" s="46"/>
      <c r="F237" s="47" t="str">
        <f>IF($B237='UNIDADES y TIPOS'!$D$3,INDEX(INSUMOS!$A:$E,MATCH('ANALISIS DE PRECIO'!$C237,INSUMOS!$B:$B,0),4),"No es material")</f>
        <v>No es material</v>
      </c>
      <c r="G237" s="48" t="str">
        <f t="shared" si="26"/>
        <v/>
      </c>
      <c r="H237" s="23"/>
    </row>
    <row r="238" spans="2:9">
      <c r="B238" s="43" t="str">
        <f>IFERROR(INDEX(INSUMOS!A:E,MATCH('ANALISIS DE PRECIO'!$C238,INSUMOS!$B:$B,0),1),"")</f>
        <v/>
      </c>
      <c r="C238" s="44"/>
      <c r="D238" s="45" t="str">
        <f>IF($B238='UNIDADES y TIPOS'!$D$3,INDEX(INSUMOS!$A:$E,MATCH('ANALISIS DE PRECIO'!$C238,INSUMOS!$B:$B,0),3),"No es material")</f>
        <v>No es material</v>
      </c>
      <c r="E238" s="46"/>
      <c r="F238" s="47" t="str">
        <f>IF($B238='UNIDADES y TIPOS'!$D$3,INDEX(INSUMOS!$A:$E,MATCH('ANALISIS DE PRECIO'!$C238,INSUMOS!$B:$B,0),4),"No es material")</f>
        <v>No es material</v>
      </c>
      <c r="G238" s="48" t="str">
        <f t="shared" si="26"/>
        <v/>
      </c>
      <c r="H238" s="23"/>
    </row>
    <row r="239" spans="2:9">
      <c r="B239" s="43" t="str">
        <f>IFERROR(INDEX(INSUMOS!A:E,MATCH('ANALISIS DE PRECIO'!$C239,INSUMOS!$B:$B,0),1),"")</f>
        <v/>
      </c>
      <c r="C239" s="44"/>
      <c r="D239" s="45" t="str">
        <f>IF($B239='UNIDADES y TIPOS'!$D$3,INDEX(INSUMOS!$A:$E,MATCH('ANALISIS DE PRECIO'!$C239,INSUMOS!$B:$B,0),3),"No es material")</f>
        <v>No es material</v>
      </c>
      <c r="E239" s="46"/>
      <c r="F239" s="47" t="str">
        <f>IF($B239='UNIDADES y TIPOS'!$D$3,INDEX(INSUMOS!$A:$E,MATCH('ANALISIS DE PRECIO'!$C239,INSUMOS!$B:$B,0),4),"No es material")</f>
        <v>No es material</v>
      </c>
      <c r="G239" s="48" t="str">
        <f t="shared" si="26"/>
        <v/>
      </c>
      <c r="H239" s="23"/>
    </row>
    <row r="240" spans="2:9">
      <c r="B240" s="43" t="str">
        <f>IFERROR(INDEX(INSUMOS!A:E,MATCH('ANALISIS DE PRECIO'!$C240,INSUMOS!$B:$B,0),1),"")</f>
        <v/>
      </c>
      <c r="C240" s="44"/>
      <c r="D240" s="45" t="str">
        <f>IF($B240='UNIDADES y TIPOS'!$D$3,INDEX(INSUMOS!$A:$E,MATCH('ANALISIS DE PRECIO'!$C240,INSUMOS!$B:$B,0),3),"No es material")</f>
        <v>No es material</v>
      </c>
      <c r="E240" s="46"/>
      <c r="F240" s="47" t="str">
        <f>IF($B240='UNIDADES y TIPOS'!$D$3,INDEX(INSUMOS!$A:$E,MATCH('ANALISIS DE PRECIO'!$C240,INSUMOS!$B:$B,0),4),"No es material")</f>
        <v>No es material</v>
      </c>
      <c r="G240" s="48" t="str">
        <f t="shared" si="26"/>
        <v/>
      </c>
      <c r="H240" s="23"/>
    </row>
    <row r="241" spans="2:9">
      <c r="B241" s="43" t="str">
        <f>IFERROR(INDEX(INSUMOS!A:E,MATCH('ANALISIS DE PRECIO'!$C241,INSUMOS!$B:$B,0),1),"")</f>
        <v/>
      </c>
      <c r="C241" s="44"/>
      <c r="D241" s="45" t="str">
        <f>IF($B241='UNIDADES y TIPOS'!$D$3,INDEX(INSUMOS!$A:$E,MATCH('ANALISIS DE PRECIO'!$C241,INSUMOS!$B:$B,0),3),"No es material")</f>
        <v>No es material</v>
      </c>
      <c r="E241" s="46"/>
      <c r="F241" s="47" t="str">
        <f>IF($B241='UNIDADES y TIPOS'!$D$3,INDEX(INSUMOS!$A:$E,MATCH('ANALISIS DE PRECIO'!$C241,INSUMOS!$B:$B,0),4),"No es material")</f>
        <v>No es material</v>
      </c>
      <c r="G241" s="48" t="str">
        <f t="shared" si="26"/>
        <v/>
      </c>
      <c r="H241" s="23"/>
    </row>
    <row r="242" spans="2:9">
      <c r="B242" s="43" t="str">
        <f>IFERROR(INDEX(INSUMOS!A:E,MATCH('ANALISIS DE PRECIO'!$C242,INSUMOS!$B:$B,0),1),"")</f>
        <v/>
      </c>
      <c r="C242" s="44"/>
      <c r="D242" s="45" t="str">
        <f>IF($B242='UNIDADES y TIPOS'!$D$3,INDEX(INSUMOS!$A:$E,MATCH('ANALISIS DE PRECIO'!$C242,INSUMOS!$B:$B,0),3),"No es material")</f>
        <v>No es material</v>
      </c>
      <c r="E242" s="46"/>
      <c r="F242" s="47" t="str">
        <f>IF($B242='UNIDADES y TIPOS'!$D$3,INDEX(INSUMOS!$A:$E,MATCH('ANALISIS DE PRECIO'!$C242,INSUMOS!$B:$B,0),4),"No es material")</f>
        <v>No es material</v>
      </c>
      <c r="G242" s="48" t="str">
        <f t="shared" si="26"/>
        <v/>
      </c>
      <c r="H242" s="23"/>
    </row>
    <row r="243" spans="2:9">
      <c r="B243" s="43" t="str">
        <f>IFERROR(INDEX(INSUMOS!A:E,MATCH('ANALISIS DE PRECIO'!$C243,INSUMOS!$B:$B,0),1),"")</f>
        <v/>
      </c>
      <c r="C243" s="44"/>
      <c r="D243" s="45" t="str">
        <f>IF($B243='UNIDADES y TIPOS'!$D$3,INDEX(INSUMOS!$A:$E,MATCH('ANALISIS DE PRECIO'!$C243,INSUMOS!$B:$B,0),3),"No es material")</f>
        <v>No es material</v>
      </c>
      <c r="E243" s="46"/>
      <c r="F243" s="47" t="str">
        <f>IF($B243='UNIDADES y TIPOS'!$D$3,INDEX(INSUMOS!$A:$E,MATCH('ANALISIS DE PRECIO'!$C243,INSUMOS!$B:$B,0),4),"No es material")</f>
        <v>No es material</v>
      </c>
      <c r="G243" s="48" t="str">
        <f t="shared" si="26"/>
        <v/>
      </c>
      <c r="H243" s="23"/>
    </row>
    <row r="244" spans="2:9">
      <c r="B244" s="49"/>
      <c r="C244" s="50" t="s">
        <v>306</v>
      </c>
      <c r="D244" s="50"/>
      <c r="E244" s="51"/>
      <c r="F244" s="52"/>
      <c r="G244" s="53"/>
      <c r="H244" s="54">
        <f>SUM(G235:G243)</f>
        <v>0</v>
      </c>
      <c r="I244" s="74">
        <f>IFERROR(H244/H251,0)</f>
        <v>0</v>
      </c>
    </row>
    <row r="245" spans="2:9">
      <c r="B245" s="38"/>
      <c r="C245" s="39" t="s">
        <v>307</v>
      </c>
      <c r="D245" s="40"/>
      <c r="E245" s="40"/>
      <c r="F245" s="41"/>
      <c r="G245" s="42"/>
      <c r="H245" s="23"/>
    </row>
    <row r="246" spans="2:9">
      <c r="B246" s="43" t="str">
        <f>IFERROR(INDEX(INSUMOS!A:E,MATCH('ANALISIS DE PRECIO'!$C246,INSUMOS!$B:$B,0),1),"")</f>
        <v/>
      </c>
      <c r="C246" s="44"/>
      <c r="D246" s="45" t="str">
        <f>IF(OR($B246='UNIDADES y TIPOS'!$D$4,'ANALISIS DE PRECIO'!$B246='UNIDADES y TIPOS'!$D$5),INDEX(INSUMOS!$A:$E,MATCH('ANALISIS DE PRECIO'!$C246,INSUMOS!$B:$B,0),3),"No es EQ. ni Otro Rec.")</f>
        <v>No es EQ. ni Otro Rec.</v>
      </c>
      <c r="E246" s="46"/>
      <c r="F246" s="47" t="str">
        <f>IF(OR($B246='UNIDADES y TIPOS'!$D$4,'ANALISIS DE PRECIO'!$B246='UNIDADES y TIPOS'!$D$5),INDEX(INSUMOS!$A:$E,MATCH('ANALISIS DE PRECIO'!$C246,INSUMOS!$B:$B,0),4),"No es EQ. ni Otro Rec.")</f>
        <v>No es EQ. ni Otro Rec.</v>
      </c>
      <c r="G246" s="48" t="str">
        <f>IFERROR(ROUND(E246*F246,2),"")</f>
        <v/>
      </c>
      <c r="H246" s="23"/>
    </row>
    <row r="247" spans="2:9">
      <c r="B247" s="43" t="str">
        <f>IFERROR(INDEX(INSUMOS!A:E,MATCH('ANALISIS DE PRECIO'!$C247,INSUMOS!$B:$B,0),1),"")</f>
        <v/>
      </c>
      <c r="C247" s="44"/>
      <c r="D247" s="45" t="str">
        <f>IF(OR($B247='UNIDADES y TIPOS'!$D$4,'ANALISIS DE PRECIO'!$B247='UNIDADES y TIPOS'!$D$5),INDEX(INSUMOS!$A:$E,MATCH('ANALISIS DE PRECIO'!$C247,INSUMOS!$B:$B,0),3),"No es EQ. ni Otro Rec.")</f>
        <v>No es EQ. ni Otro Rec.</v>
      </c>
      <c r="E247" s="46"/>
      <c r="F247" s="47" t="str">
        <f>IF(OR($B247='UNIDADES y TIPOS'!$D$4,'ANALISIS DE PRECIO'!$B247='UNIDADES y TIPOS'!$D$5),INDEX(INSUMOS!$A:$E,MATCH('ANALISIS DE PRECIO'!$C247,INSUMOS!$B:$B,0),4),"No es EQ. ni Otro Rec.")</f>
        <v>No es EQ. ni Otro Rec.</v>
      </c>
      <c r="G247" s="48" t="str">
        <f t="shared" ref="G247:G249" si="27">IFERROR(ROUND(E247*F247,2),"")</f>
        <v/>
      </c>
      <c r="H247" s="23"/>
    </row>
    <row r="248" spans="2:9">
      <c r="B248" s="43" t="str">
        <f>IFERROR(INDEX(INSUMOS!A:E,MATCH('ANALISIS DE PRECIO'!$C248,INSUMOS!$B:$B,0),1),"")</f>
        <v/>
      </c>
      <c r="C248" s="44"/>
      <c r="D248" s="45" t="str">
        <f>IF(OR($B248='UNIDADES y TIPOS'!$D$4,'ANALISIS DE PRECIO'!$B248='UNIDADES y TIPOS'!$D$5),INDEX(INSUMOS!$A:$E,MATCH('ANALISIS DE PRECIO'!$C248,INSUMOS!$B:$B,0),3),"No es EQ. ni Otro Rec.")</f>
        <v>No es EQ. ni Otro Rec.</v>
      </c>
      <c r="E248" s="46"/>
      <c r="F248" s="47" t="str">
        <f>IF(OR($B248='UNIDADES y TIPOS'!$D$4,'ANALISIS DE PRECIO'!$B248='UNIDADES y TIPOS'!$D$5),INDEX(INSUMOS!$A:$E,MATCH('ANALISIS DE PRECIO'!$C248,INSUMOS!$B:$B,0),4),"No es EQ. ni Otro Rec.")</f>
        <v>No es EQ. ni Otro Rec.</v>
      </c>
      <c r="G248" s="48" t="str">
        <f t="shared" si="27"/>
        <v/>
      </c>
      <c r="H248" s="23"/>
    </row>
    <row r="249" spans="2:9">
      <c r="B249" s="43" t="str">
        <f>IFERROR(INDEX(INSUMOS!A:E,MATCH('ANALISIS DE PRECIO'!$C249,INSUMOS!$B:$B,0),1),"")</f>
        <v/>
      </c>
      <c r="C249" s="44"/>
      <c r="D249" s="45" t="str">
        <f>IF(OR($B249='UNIDADES y TIPOS'!$D$4,'ANALISIS DE PRECIO'!$B249='UNIDADES y TIPOS'!$D$5),INDEX(INSUMOS!$A:$E,MATCH('ANALISIS DE PRECIO'!$C249,INSUMOS!$B:$B,0),3),"No es EQ. ni Otro Rec.")</f>
        <v>No es EQ. ni Otro Rec.</v>
      </c>
      <c r="E249" s="46"/>
      <c r="F249" s="47" t="str">
        <f>IF(OR($B249='UNIDADES y TIPOS'!$D$4,'ANALISIS DE PRECIO'!$B249='UNIDADES y TIPOS'!$D$5),INDEX(INSUMOS!$A:$E,MATCH('ANALISIS DE PRECIO'!$C249,INSUMOS!$B:$B,0),4),"No es EQ. ni Otro Rec.")</f>
        <v>No es EQ. ni Otro Rec.</v>
      </c>
      <c r="G249" s="48" t="str">
        <f t="shared" si="27"/>
        <v/>
      </c>
      <c r="H249" s="23"/>
    </row>
    <row r="250" spans="2:9" ht="15.75" thickBot="1">
      <c r="B250" s="49"/>
      <c r="C250" s="50" t="s">
        <v>308</v>
      </c>
      <c r="D250" s="50"/>
      <c r="E250" s="51"/>
      <c r="F250" s="52"/>
      <c r="G250" s="53"/>
      <c r="H250" s="54">
        <f>SUM(G246:G249)</f>
        <v>0</v>
      </c>
      <c r="I250" s="74">
        <f>IFERROR(H250/H251,0)</f>
        <v>0</v>
      </c>
    </row>
    <row r="251" spans="2:9" ht="15.75" thickBot="1">
      <c r="B251" s="23"/>
      <c r="C251" s="23"/>
      <c r="D251" s="60"/>
      <c r="E251" s="60"/>
      <c r="F251" s="61" t="s">
        <v>309</v>
      </c>
      <c r="G251" s="62"/>
      <c r="H251" s="63">
        <f>SUM(H233,H244,H250)</f>
        <v>0</v>
      </c>
    </row>
    <row r="252" spans="2:9" ht="15.75" thickBot="1">
      <c r="F252" s="64" t="s">
        <v>310</v>
      </c>
      <c r="G252" s="65"/>
      <c r="H252" s="66">
        <f>'Coeficiente de Pase'!$C$13</f>
        <v>1</v>
      </c>
    </row>
    <row r="253" spans="2:9" ht="15.75" thickBot="1">
      <c r="F253" s="67" t="str">
        <f>CONCATENATE("PRECIO UNITARIO ","(","$","/",D227,")")</f>
        <v>PRECIO UNITARIO ($/m³)</v>
      </c>
      <c r="G253" s="68"/>
      <c r="H253" s="69">
        <f>H251*H252</f>
        <v>0</v>
      </c>
    </row>
    <row r="255" spans="2:9" ht="25.5">
      <c r="B255" s="70" t="s">
        <v>20</v>
      </c>
      <c r="C255" s="71" t="str">
        <f>IFERROR(INDEX(COMPUTO!$A:$D,MATCH('ANALISIS DE PRECIO'!$B255,COMPUTO!$A:$A,0),2),"")</f>
        <v>c) Hormigón armado para vigas + insertos quimicos</v>
      </c>
      <c r="D255" s="70" t="str">
        <f>IFERROR(INDEX(COMPUTO!$A:$D,MATCH('ANALISIS DE PRECIO'!$B255,COMPUTO!$A:$A,0),3),"")</f>
        <v>m³</v>
      </c>
      <c r="E255" s="70">
        <f>IFERROR(INDEX(COMPUTO!$A:$D,MATCH('ANALISIS DE PRECIO'!$B255,COMPUTO!$A:$A,0),4),"")</f>
        <v>4.5105000000000004</v>
      </c>
      <c r="F255" s="72">
        <f>ROUND(H281,2)</f>
        <v>0</v>
      </c>
      <c r="G255" s="73"/>
      <c r="H255" s="24"/>
      <c r="I255" s="15"/>
    </row>
    <row r="256" spans="2:9">
      <c r="B256" s="38"/>
      <c r="C256" s="39" t="s">
        <v>48</v>
      </c>
      <c r="D256" s="40"/>
      <c r="E256" s="40"/>
      <c r="F256" s="41"/>
      <c r="G256" s="42"/>
      <c r="H256" s="23"/>
    </row>
    <row r="257" spans="2:9">
      <c r="B257" s="43" t="str">
        <f>IFERROR(INDEX(INSUMOS!A:E,MATCH('ANALISIS DE PRECIO'!$C257,INSUMOS!$B:$B,0),1),"")</f>
        <v/>
      </c>
      <c r="C257" s="44"/>
      <c r="D257" s="45" t="str">
        <f>IF($B257='UNIDADES y TIPOS'!$D$2,INDEX(INSUMOS!$A:$E,MATCH('ANALISIS DE PRECIO'!$C257,INSUMOS!$B:$B,0),3),"No es mano de obra")</f>
        <v>No es mano de obra</v>
      </c>
      <c r="E257" s="46"/>
      <c r="F257" s="47" t="str">
        <f>IF($B257='UNIDADES y TIPOS'!$D$2,INDEX(INSUMOS!$A:$E,MATCH('ANALISIS DE PRECIO'!$C257,INSUMOS!$B:$B,0),4),"No es mano de obra")</f>
        <v>No es mano de obra</v>
      </c>
      <c r="G257" s="48" t="str">
        <f>IFERROR(ROUND(E257*F257,2),"")</f>
        <v/>
      </c>
      <c r="H257" s="23"/>
    </row>
    <row r="258" spans="2:9">
      <c r="B258" s="43" t="str">
        <f>IFERROR(INDEX(INSUMOS!A:E,MATCH('ANALISIS DE PRECIO'!$C258,INSUMOS!$B:$B,0),1),"")</f>
        <v/>
      </c>
      <c r="C258" s="44"/>
      <c r="D258" s="45" t="str">
        <f>IF($B258='UNIDADES y TIPOS'!$D$2,INDEX(INSUMOS!$A:$E,MATCH('ANALISIS DE PRECIO'!$C258,INSUMOS!$B:$B,0),3),"No es mano de obra")</f>
        <v>No es mano de obra</v>
      </c>
      <c r="E258" s="46"/>
      <c r="F258" s="47" t="str">
        <f>IF($B258='UNIDADES y TIPOS'!$D$2,INDEX(INSUMOS!$A:$E,MATCH('ANALISIS DE PRECIO'!$C258,INSUMOS!$B:$B,0),4),"No es mano de obra")</f>
        <v>No es mano de obra</v>
      </c>
      <c r="G258" s="48" t="str">
        <f t="shared" ref="G258:G260" si="28">IFERROR(ROUND(E258*F258,2),"")</f>
        <v/>
      </c>
      <c r="H258" s="23"/>
    </row>
    <row r="259" spans="2:9">
      <c r="B259" s="43" t="str">
        <f>IFERROR(INDEX(INSUMOS!A:E,MATCH('ANALISIS DE PRECIO'!$C259,INSUMOS!$B:$B,0),1),"")</f>
        <v/>
      </c>
      <c r="C259" s="44"/>
      <c r="D259" s="45" t="str">
        <f>IF($B259='UNIDADES y TIPOS'!$D$2,INDEX(INSUMOS!$A:$E,MATCH('ANALISIS DE PRECIO'!$C259,INSUMOS!$B:$B,0),3),"No es mano de obra")</f>
        <v>No es mano de obra</v>
      </c>
      <c r="E259" s="46"/>
      <c r="F259" s="47" t="str">
        <f>IF($B259='UNIDADES y TIPOS'!$D$2,INDEX(INSUMOS!$A:$E,MATCH('ANALISIS DE PRECIO'!$C259,INSUMOS!$B:$B,0),4),"No es mano de obra")</f>
        <v>No es mano de obra</v>
      </c>
      <c r="G259" s="48" t="str">
        <f t="shared" si="28"/>
        <v/>
      </c>
      <c r="H259" s="23"/>
    </row>
    <row r="260" spans="2:9">
      <c r="B260" s="43" t="str">
        <f>IFERROR(INDEX(INSUMOS!A:E,MATCH('ANALISIS DE PRECIO'!$C260,INSUMOS!$B:$B,0),1),"")</f>
        <v/>
      </c>
      <c r="C260" s="44"/>
      <c r="D260" s="45" t="str">
        <f>IF($B260='UNIDADES y TIPOS'!$D$2,INDEX(INSUMOS!$A:$E,MATCH('ANALISIS DE PRECIO'!$C260,INSUMOS!$B:$B,0),3),"No es mano de obra")</f>
        <v>No es mano de obra</v>
      </c>
      <c r="E260" s="46"/>
      <c r="F260" s="47" t="str">
        <f>IF($B260='UNIDADES y TIPOS'!$D$2,INDEX(INSUMOS!$A:$E,MATCH('ANALISIS DE PRECIO'!$C260,INSUMOS!$B:$B,0),4),"No es mano de obra")</f>
        <v>No es mano de obra</v>
      </c>
      <c r="G260" s="48" t="str">
        <f t="shared" si="28"/>
        <v/>
      </c>
      <c r="H260" s="23"/>
    </row>
    <row r="261" spans="2:9">
      <c r="B261" s="49"/>
      <c r="C261" s="50" t="s">
        <v>305</v>
      </c>
      <c r="D261" s="50"/>
      <c r="E261" s="51"/>
      <c r="F261" s="52"/>
      <c r="G261" s="53"/>
      <c r="H261" s="54">
        <f>SUM(G257:G260)</f>
        <v>0</v>
      </c>
      <c r="I261" s="74">
        <f>IFERROR(H261/H279,0)</f>
        <v>0</v>
      </c>
    </row>
    <row r="262" spans="2:9">
      <c r="B262" s="55"/>
      <c r="C262" s="56" t="s">
        <v>50</v>
      </c>
      <c r="D262" s="57"/>
      <c r="E262" s="57"/>
      <c r="F262" s="58"/>
      <c r="G262" s="59"/>
      <c r="H262" s="23"/>
    </row>
    <row r="263" spans="2:9">
      <c r="B263" s="43" t="str">
        <f>IFERROR(INDEX(INSUMOS!A:E,MATCH('ANALISIS DE PRECIO'!$C263,INSUMOS!$B:$B,0),1),"")</f>
        <v/>
      </c>
      <c r="C263" s="44"/>
      <c r="D263" s="45" t="str">
        <f>IF($B263='UNIDADES y TIPOS'!$D$3,INDEX(INSUMOS!$A:$E,MATCH('ANALISIS DE PRECIO'!$C263,INSUMOS!$B:$B,0),3),"No es material")</f>
        <v>No es material</v>
      </c>
      <c r="E263" s="46"/>
      <c r="F263" s="47" t="str">
        <f>IF($B263='UNIDADES y TIPOS'!$D$3,INDEX(INSUMOS!$A:$E,MATCH('ANALISIS DE PRECIO'!$C263,INSUMOS!$B:$B,0),4),"No es material")</f>
        <v>No es material</v>
      </c>
      <c r="G263" s="48" t="str">
        <f>IFERROR(ROUND(E263*F263,2),"")</f>
        <v/>
      </c>
      <c r="H263" s="23"/>
    </row>
    <row r="264" spans="2:9">
      <c r="B264" s="43" t="str">
        <f>IFERROR(INDEX(INSUMOS!A:E,MATCH('ANALISIS DE PRECIO'!$C264,INSUMOS!$B:$B,0),1),"")</f>
        <v/>
      </c>
      <c r="C264" s="44"/>
      <c r="D264" s="45" t="str">
        <f>IF($B264='UNIDADES y TIPOS'!$D$3,INDEX(INSUMOS!$A:$E,MATCH('ANALISIS DE PRECIO'!$C264,INSUMOS!$B:$B,0),3),"No es material")</f>
        <v>No es material</v>
      </c>
      <c r="E264" s="46"/>
      <c r="F264" s="47" t="str">
        <f>IF($B264='UNIDADES y TIPOS'!$D$3,INDEX(INSUMOS!$A:$E,MATCH('ANALISIS DE PRECIO'!$C264,INSUMOS!$B:$B,0),4),"No es material")</f>
        <v>No es material</v>
      </c>
      <c r="G264" s="48" t="str">
        <f t="shared" ref="G264:G271" si="29">IFERROR(ROUND(E264*F264,2),"")</f>
        <v/>
      </c>
      <c r="H264" s="23"/>
    </row>
    <row r="265" spans="2:9">
      <c r="B265" s="43" t="str">
        <f>IFERROR(INDEX(INSUMOS!A:E,MATCH('ANALISIS DE PRECIO'!$C265,INSUMOS!$B:$B,0),1),"")</f>
        <v/>
      </c>
      <c r="C265" s="44"/>
      <c r="D265" s="45" t="str">
        <f>IF($B265='UNIDADES y TIPOS'!$D$3,INDEX(INSUMOS!$A:$E,MATCH('ANALISIS DE PRECIO'!$C265,INSUMOS!$B:$B,0),3),"No es material")</f>
        <v>No es material</v>
      </c>
      <c r="E265" s="46"/>
      <c r="F265" s="47" t="str">
        <f>IF($B265='UNIDADES y TIPOS'!$D$3,INDEX(INSUMOS!$A:$E,MATCH('ANALISIS DE PRECIO'!$C265,INSUMOS!$B:$B,0),4),"No es material")</f>
        <v>No es material</v>
      </c>
      <c r="G265" s="48" t="str">
        <f t="shared" si="29"/>
        <v/>
      </c>
      <c r="H265" s="23"/>
    </row>
    <row r="266" spans="2:9">
      <c r="B266" s="43" t="str">
        <f>IFERROR(INDEX(INSUMOS!A:E,MATCH('ANALISIS DE PRECIO'!$C266,INSUMOS!$B:$B,0),1),"")</f>
        <v/>
      </c>
      <c r="C266" s="44"/>
      <c r="D266" s="45" t="str">
        <f>IF($B266='UNIDADES y TIPOS'!$D$3,INDEX(INSUMOS!$A:$E,MATCH('ANALISIS DE PRECIO'!$C266,INSUMOS!$B:$B,0),3),"No es material")</f>
        <v>No es material</v>
      </c>
      <c r="E266" s="46"/>
      <c r="F266" s="47" t="str">
        <f>IF($B266='UNIDADES y TIPOS'!$D$3,INDEX(INSUMOS!$A:$E,MATCH('ANALISIS DE PRECIO'!$C266,INSUMOS!$B:$B,0),4),"No es material")</f>
        <v>No es material</v>
      </c>
      <c r="G266" s="48" t="str">
        <f t="shared" si="29"/>
        <v/>
      </c>
      <c r="H266" s="23"/>
    </row>
    <row r="267" spans="2:9">
      <c r="B267" s="43" t="str">
        <f>IFERROR(INDEX(INSUMOS!A:E,MATCH('ANALISIS DE PRECIO'!$C267,INSUMOS!$B:$B,0),1),"")</f>
        <v/>
      </c>
      <c r="C267" s="44"/>
      <c r="D267" s="45" t="str">
        <f>IF($B267='UNIDADES y TIPOS'!$D$3,INDEX(INSUMOS!$A:$E,MATCH('ANALISIS DE PRECIO'!$C267,INSUMOS!$B:$B,0),3),"No es material")</f>
        <v>No es material</v>
      </c>
      <c r="E267" s="46"/>
      <c r="F267" s="47" t="str">
        <f>IF($B267='UNIDADES y TIPOS'!$D$3,INDEX(INSUMOS!$A:$E,MATCH('ANALISIS DE PRECIO'!$C267,INSUMOS!$B:$B,0),4),"No es material")</f>
        <v>No es material</v>
      </c>
      <c r="G267" s="48" t="str">
        <f t="shared" si="29"/>
        <v/>
      </c>
      <c r="H267" s="23"/>
    </row>
    <row r="268" spans="2:9">
      <c r="B268" s="43" t="str">
        <f>IFERROR(INDEX(INSUMOS!A:E,MATCH('ANALISIS DE PRECIO'!$C268,INSUMOS!$B:$B,0),1),"")</f>
        <v/>
      </c>
      <c r="C268" s="44"/>
      <c r="D268" s="45" t="str">
        <f>IF($B268='UNIDADES y TIPOS'!$D$3,INDEX(INSUMOS!$A:$E,MATCH('ANALISIS DE PRECIO'!$C268,INSUMOS!$B:$B,0),3),"No es material")</f>
        <v>No es material</v>
      </c>
      <c r="E268" s="46"/>
      <c r="F268" s="47" t="str">
        <f>IF($B268='UNIDADES y TIPOS'!$D$3,INDEX(INSUMOS!$A:$E,MATCH('ANALISIS DE PRECIO'!$C268,INSUMOS!$B:$B,0),4),"No es material")</f>
        <v>No es material</v>
      </c>
      <c r="G268" s="48" t="str">
        <f t="shared" si="29"/>
        <v/>
      </c>
      <c r="H268" s="23"/>
    </row>
    <row r="269" spans="2:9">
      <c r="B269" s="43" t="str">
        <f>IFERROR(INDEX(INSUMOS!A:E,MATCH('ANALISIS DE PRECIO'!$C269,INSUMOS!$B:$B,0),1),"")</f>
        <v/>
      </c>
      <c r="C269" s="44"/>
      <c r="D269" s="45" t="str">
        <f>IF($B269='UNIDADES y TIPOS'!$D$3,INDEX(INSUMOS!$A:$E,MATCH('ANALISIS DE PRECIO'!$C269,INSUMOS!$B:$B,0),3),"No es material")</f>
        <v>No es material</v>
      </c>
      <c r="E269" s="46"/>
      <c r="F269" s="47" t="str">
        <f>IF($B269='UNIDADES y TIPOS'!$D$3,INDEX(INSUMOS!$A:$E,MATCH('ANALISIS DE PRECIO'!$C269,INSUMOS!$B:$B,0),4),"No es material")</f>
        <v>No es material</v>
      </c>
      <c r="G269" s="48" t="str">
        <f t="shared" si="29"/>
        <v/>
      </c>
      <c r="H269" s="23"/>
    </row>
    <row r="270" spans="2:9">
      <c r="B270" s="43" t="str">
        <f>IFERROR(INDEX(INSUMOS!A:E,MATCH('ANALISIS DE PRECIO'!$C270,INSUMOS!$B:$B,0),1),"")</f>
        <v/>
      </c>
      <c r="C270" s="44"/>
      <c r="D270" s="45" t="str">
        <f>IF($B270='UNIDADES y TIPOS'!$D$3,INDEX(INSUMOS!$A:$E,MATCH('ANALISIS DE PRECIO'!$C270,INSUMOS!$B:$B,0),3),"No es material")</f>
        <v>No es material</v>
      </c>
      <c r="E270" s="46"/>
      <c r="F270" s="47" t="str">
        <f>IF($B270='UNIDADES y TIPOS'!$D$3,INDEX(INSUMOS!$A:$E,MATCH('ANALISIS DE PRECIO'!$C270,INSUMOS!$B:$B,0),4),"No es material")</f>
        <v>No es material</v>
      </c>
      <c r="G270" s="48" t="str">
        <f t="shared" si="29"/>
        <v/>
      </c>
      <c r="H270" s="23"/>
    </row>
    <row r="271" spans="2:9">
      <c r="B271" s="43" t="str">
        <f>IFERROR(INDEX(INSUMOS!A:E,MATCH('ANALISIS DE PRECIO'!$C271,INSUMOS!$B:$B,0),1),"")</f>
        <v/>
      </c>
      <c r="C271" s="44"/>
      <c r="D271" s="45" t="str">
        <f>IF($B271='UNIDADES y TIPOS'!$D$3,INDEX(INSUMOS!$A:$E,MATCH('ANALISIS DE PRECIO'!$C271,INSUMOS!$B:$B,0),3),"No es material")</f>
        <v>No es material</v>
      </c>
      <c r="E271" s="46"/>
      <c r="F271" s="47" t="str">
        <f>IF($B271='UNIDADES y TIPOS'!$D$3,INDEX(INSUMOS!$A:$E,MATCH('ANALISIS DE PRECIO'!$C271,INSUMOS!$B:$B,0),4),"No es material")</f>
        <v>No es material</v>
      </c>
      <c r="G271" s="48" t="str">
        <f t="shared" si="29"/>
        <v/>
      </c>
      <c r="H271" s="23"/>
    </row>
    <row r="272" spans="2:9">
      <c r="B272" s="49"/>
      <c r="C272" s="50" t="s">
        <v>306</v>
      </c>
      <c r="D272" s="50"/>
      <c r="E272" s="51"/>
      <c r="F272" s="52"/>
      <c r="G272" s="53"/>
      <c r="H272" s="54">
        <f>SUM(G263:G271)</f>
        <v>0</v>
      </c>
      <c r="I272" s="74">
        <f>IFERROR(H272/H279,0)</f>
        <v>0</v>
      </c>
    </row>
    <row r="273" spans="1:9">
      <c r="B273" s="38"/>
      <c r="C273" s="39" t="s">
        <v>307</v>
      </c>
      <c r="D273" s="40"/>
      <c r="E273" s="40"/>
      <c r="F273" s="41"/>
      <c r="G273" s="42"/>
      <c r="H273" s="23"/>
    </row>
    <row r="274" spans="1:9">
      <c r="B274" s="43" t="str">
        <f>IFERROR(INDEX(INSUMOS!A:E,MATCH('ANALISIS DE PRECIO'!$C274,INSUMOS!$B:$B,0),1),"")</f>
        <v/>
      </c>
      <c r="C274" s="44"/>
      <c r="D274" s="45" t="str">
        <f>IF(OR($B274='UNIDADES y TIPOS'!$D$4,'ANALISIS DE PRECIO'!$B274='UNIDADES y TIPOS'!$D$5),INDEX(INSUMOS!$A:$E,MATCH('ANALISIS DE PRECIO'!$C274,INSUMOS!$B:$B,0),3),"No es EQ. ni Otro Rec.")</f>
        <v>No es EQ. ni Otro Rec.</v>
      </c>
      <c r="E274" s="46"/>
      <c r="F274" s="47" t="str">
        <f>IF(OR($B274='UNIDADES y TIPOS'!$D$4,'ANALISIS DE PRECIO'!$B274='UNIDADES y TIPOS'!$D$5),INDEX(INSUMOS!$A:$E,MATCH('ANALISIS DE PRECIO'!$C274,INSUMOS!$B:$B,0),4),"No es EQ. ni Otro Rec.")</f>
        <v>No es EQ. ni Otro Rec.</v>
      </c>
      <c r="G274" s="48" t="str">
        <f>IFERROR(ROUND(E274*F274,2),"")</f>
        <v/>
      </c>
      <c r="H274" s="23"/>
    </row>
    <row r="275" spans="1:9">
      <c r="B275" s="43" t="str">
        <f>IFERROR(INDEX(INSUMOS!A:E,MATCH('ANALISIS DE PRECIO'!$C275,INSUMOS!$B:$B,0),1),"")</f>
        <v/>
      </c>
      <c r="C275" s="44"/>
      <c r="D275" s="45" t="str">
        <f>IF(OR($B275='UNIDADES y TIPOS'!$D$4,'ANALISIS DE PRECIO'!$B275='UNIDADES y TIPOS'!$D$5),INDEX(INSUMOS!$A:$E,MATCH('ANALISIS DE PRECIO'!$C275,INSUMOS!$B:$B,0),3),"No es EQ. ni Otro Rec.")</f>
        <v>No es EQ. ni Otro Rec.</v>
      </c>
      <c r="E275" s="46"/>
      <c r="F275" s="47" t="str">
        <f>IF(OR($B275='UNIDADES y TIPOS'!$D$4,'ANALISIS DE PRECIO'!$B275='UNIDADES y TIPOS'!$D$5),INDEX(INSUMOS!$A:$E,MATCH('ANALISIS DE PRECIO'!$C275,INSUMOS!$B:$B,0),4),"No es EQ. ni Otro Rec.")</f>
        <v>No es EQ. ni Otro Rec.</v>
      </c>
      <c r="G275" s="48" t="str">
        <f t="shared" ref="G275:G277" si="30">IFERROR(ROUND(E275*F275,2),"")</f>
        <v/>
      </c>
      <c r="H275" s="23"/>
    </row>
    <row r="276" spans="1:9">
      <c r="B276" s="43" t="str">
        <f>IFERROR(INDEX(INSUMOS!A:E,MATCH('ANALISIS DE PRECIO'!$C276,INSUMOS!$B:$B,0),1),"")</f>
        <v/>
      </c>
      <c r="C276" s="44"/>
      <c r="D276" s="45" t="str">
        <f>IF(OR($B276='UNIDADES y TIPOS'!$D$4,'ANALISIS DE PRECIO'!$B276='UNIDADES y TIPOS'!$D$5),INDEX(INSUMOS!$A:$E,MATCH('ANALISIS DE PRECIO'!$C276,INSUMOS!$B:$B,0),3),"No es EQ. ni Otro Rec.")</f>
        <v>No es EQ. ni Otro Rec.</v>
      </c>
      <c r="E276" s="46"/>
      <c r="F276" s="47" t="str">
        <f>IF(OR($B276='UNIDADES y TIPOS'!$D$4,'ANALISIS DE PRECIO'!$B276='UNIDADES y TIPOS'!$D$5),INDEX(INSUMOS!$A:$E,MATCH('ANALISIS DE PRECIO'!$C276,INSUMOS!$B:$B,0),4),"No es EQ. ni Otro Rec.")</f>
        <v>No es EQ. ni Otro Rec.</v>
      </c>
      <c r="G276" s="48" t="str">
        <f t="shared" si="30"/>
        <v/>
      </c>
      <c r="H276" s="23"/>
    </row>
    <row r="277" spans="1:9">
      <c r="B277" s="43" t="str">
        <f>IFERROR(INDEX(INSUMOS!A:E,MATCH('ANALISIS DE PRECIO'!$C277,INSUMOS!$B:$B,0),1),"")</f>
        <v/>
      </c>
      <c r="C277" s="44"/>
      <c r="D277" s="45" t="str">
        <f>IF(OR($B277='UNIDADES y TIPOS'!$D$4,'ANALISIS DE PRECIO'!$B277='UNIDADES y TIPOS'!$D$5),INDEX(INSUMOS!$A:$E,MATCH('ANALISIS DE PRECIO'!$C277,INSUMOS!$B:$B,0),3),"No es EQ. ni Otro Rec.")</f>
        <v>No es EQ. ni Otro Rec.</v>
      </c>
      <c r="E277" s="46"/>
      <c r="F277" s="47" t="str">
        <f>IF(OR($B277='UNIDADES y TIPOS'!$D$4,'ANALISIS DE PRECIO'!$B277='UNIDADES y TIPOS'!$D$5),INDEX(INSUMOS!$A:$E,MATCH('ANALISIS DE PRECIO'!$C277,INSUMOS!$B:$B,0),4),"No es EQ. ni Otro Rec.")</f>
        <v>No es EQ. ni Otro Rec.</v>
      </c>
      <c r="G277" s="48" t="str">
        <f t="shared" si="30"/>
        <v/>
      </c>
      <c r="H277" s="23"/>
    </row>
    <row r="278" spans="1:9" ht="15.75" thickBot="1">
      <c r="B278" s="49"/>
      <c r="C278" s="50" t="s">
        <v>308</v>
      </c>
      <c r="D278" s="50"/>
      <c r="E278" s="51"/>
      <c r="F278" s="52"/>
      <c r="G278" s="53"/>
      <c r="H278" s="54">
        <f>SUM(G274:G277)</f>
        <v>0</v>
      </c>
      <c r="I278" s="74">
        <f>IFERROR(H278/H279,0)</f>
        <v>0</v>
      </c>
    </row>
    <row r="279" spans="1:9" ht="15.75" thickBot="1">
      <c r="B279" s="23"/>
      <c r="C279" s="23"/>
      <c r="D279" s="60"/>
      <c r="E279" s="60"/>
      <c r="F279" s="61" t="s">
        <v>309</v>
      </c>
      <c r="G279" s="62"/>
      <c r="H279" s="63">
        <f>SUM(H261,H272,H278)</f>
        <v>0</v>
      </c>
    </row>
    <row r="280" spans="1:9" ht="15.75" thickBot="1">
      <c r="F280" s="64" t="s">
        <v>310</v>
      </c>
      <c r="G280" s="65"/>
      <c r="H280" s="66">
        <f>'Coeficiente de Pase'!$C$13</f>
        <v>1</v>
      </c>
    </row>
    <row r="281" spans="1:9" ht="15.75" thickBot="1">
      <c r="F281" s="67" t="str">
        <f>CONCATENATE("PRECIO UNITARIO ","(","$","/",D255,")")</f>
        <v>PRECIO UNITARIO ($/m³)</v>
      </c>
      <c r="G281" s="68"/>
      <c r="H281" s="69">
        <f>H279*H280</f>
        <v>0</v>
      </c>
    </row>
    <row r="282" spans="1:9" ht="15.75" thickBot="1"/>
    <row r="283" spans="1:9" ht="15.75" thickBot="1">
      <c r="A283" s="28">
        <v>5</v>
      </c>
      <c r="B283" s="29"/>
      <c r="C283" s="30" t="str">
        <f>IFERROR(INDEX(COMPUTO!$A:$D,MATCH('ANALISIS DE PRECIO'!$A283,COMPUTO!$A:$A,0),2),"")</f>
        <v>CUBIERTA DE TECHOS</v>
      </c>
      <c r="D283" s="31"/>
      <c r="E283" s="31"/>
      <c r="F283" s="29"/>
      <c r="G283" s="29"/>
      <c r="H283" s="32"/>
    </row>
    <row r="284" spans="1:9" ht="51">
      <c r="A284" s="33"/>
      <c r="B284" s="34" t="s">
        <v>24</v>
      </c>
      <c r="C284" s="35" t="str">
        <f>IFERROR(INDEX(COMPUTO!$A:$D,MATCH('ANALISIS DE PRECIO'!$B284,COMPUTO!$A:$A,0),2),"")</f>
        <v xml:space="preserve">Cubierta de techo Nueva sobre Sala de Consejo y Educación a Distancia
</v>
      </c>
      <c r="D284" s="34" t="str">
        <f>IFERROR(INDEX(COMPUTO!$A:$D,MATCH('ANALISIS DE PRECIO'!$B284,COMPUTO!$A:$A,0),3),"")</f>
        <v>m²</v>
      </c>
      <c r="E284" s="34">
        <f>IFERROR(INDEX(COMPUTO!$A:$D,MATCH('ANALISIS DE PRECIO'!$B284,COMPUTO!$A:$A,0),4),"")</f>
        <v>118</v>
      </c>
      <c r="F284" s="36">
        <f>ROUND(H309,2)</f>
        <v>0</v>
      </c>
      <c r="G284" s="37"/>
      <c r="H284" s="24"/>
      <c r="I284" s="15"/>
    </row>
    <row r="285" spans="1:9">
      <c r="A285" s="6"/>
      <c r="B285" s="38"/>
      <c r="C285" s="39" t="s">
        <v>48</v>
      </c>
      <c r="D285" s="40"/>
      <c r="E285" s="40"/>
      <c r="F285" s="41"/>
      <c r="G285" s="42"/>
      <c r="H285" s="23"/>
    </row>
    <row r="286" spans="1:9">
      <c r="A286" s="6"/>
      <c r="B286" s="43" t="str">
        <f>IFERROR(INDEX(INSUMOS!A:E,MATCH('ANALISIS DE PRECIO'!$C286,INSUMOS!$B:$B,0),1),"")</f>
        <v/>
      </c>
      <c r="C286" s="44"/>
      <c r="D286" s="45" t="str">
        <f>IF($B286='UNIDADES y TIPOS'!$D$2,INDEX(INSUMOS!$A:$E,MATCH('ANALISIS DE PRECIO'!$C286,INSUMOS!$B:$B,0),3),"No es mano de obra")</f>
        <v>No es mano de obra</v>
      </c>
      <c r="E286" s="46"/>
      <c r="F286" s="47" t="str">
        <f>IF($B286='UNIDADES y TIPOS'!$D$2,INDEX(INSUMOS!$A:$E,MATCH('ANALISIS DE PRECIO'!$C286,INSUMOS!$B:$B,0),4),"No es mano de obra")</f>
        <v>No es mano de obra</v>
      </c>
      <c r="G286" s="48" t="str">
        <f>IFERROR(ROUND(E286*F286,2),"")</f>
        <v/>
      </c>
      <c r="H286" s="23"/>
    </row>
    <row r="287" spans="1:9">
      <c r="A287" s="6"/>
      <c r="B287" s="43" t="str">
        <f>IFERROR(INDEX(INSUMOS!A:E,MATCH('ANALISIS DE PRECIO'!$C287,INSUMOS!$B:$B,0),1),"")</f>
        <v/>
      </c>
      <c r="C287" s="44"/>
      <c r="D287" s="45" t="str">
        <f>IF($B287='UNIDADES y TIPOS'!$D$2,INDEX(INSUMOS!$A:$E,MATCH('ANALISIS DE PRECIO'!$C287,INSUMOS!$B:$B,0),3),"No es mano de obra")</f>
        <v>No es mano de obra</v>
      </c>
      <c r="E287" s="46"/>
      <c r="F287" s="47" t="str">
        <f>IF($B287='UNIDADES y TIPOS'!$D$2,INDEX(INSUMOS!$A:$E,MATCH('ANALISIS DE PRECIO'!$C287,INSUMOS!$B:$B,0),4),"No es mano de obra")</f>
        <v>No es mano de obra</v>
      </c>
      <c r="G287" s="48" t="str">
        <f t="shared" ref="G287:G289" si="31">IFERROR(ROUND(E287*F287,2),"")</f>
        <v/>
      </c>
      <c r="H287" s="23"/>
    </row>
    <row r="288" spans="1:9">
      <c r="A288" s="6"/>
      <c r="B288" s="43" t="str">
        <f>IFERROR(INDEX(INSUMOS!A:E,MATCH('ANALISIS DE PRECIO'!$C288,INSUMOS!$B:$B,0),1),"")</f>
        <v/>
      </c>
      <c r="C288" s="44"/>
      <c r="D288" s="45" t="str">
        <f>IF($B288='UNIDADES y TIPOS'!$D$2,INDEX(INSUMOS!$A:$E,MATCH('ANALISIS DE PRECIO'!$C288,INSUMOS!$B:$B,0),3),"No es mano de obra")</f>
        <v>No es mano de obra</v>
      </c>
      <c r="E288" s="46"/>
      <c r="F288" s="47" t="str">
        <f>IF($B288='UNIDADES y TIPOS'!$D$2,INDEX(INSUMOS!$A:$E,MATCH('ANALISIS DE PRECIO'!$C288,INSUMOS!$B:$B,0),4),"No es mano de obra")</f>
        <v>No es mano de obra</v>
      </c>
      <c r="G288" s="48" t="str">
        <f t="shared" si="31"/>
        <v/>
      </c>
      <c r="H288" s="23"/>
    </row>
    <row r="289" spans="1:9">
      <c r="A289" s="6"/>
      <c r="B289" s="43" t="str">
        <f>IFERROR(INDEX(INSUMOS!A:E,MATCH('ANALISIS DE PRECIO'!$C289,INSUMOS!$B:$B,0),1),"")</f>
        <v/>
      </c>
      <c r="C289" s="44"/>
      <c r="D289" s="45" t="str">
        <f>IF($B289='UNIDADES y TIPOS'!$D$2,INDEX(INSUMOS!$A:$E,MATCH('ANALISIS DE PRECIO'!$C289,INSUMOS!$B:$B,0),3),"No es mano de obra")</f>
        <v>No es mano de obra</v>
      </c>
      <c r="E289" s="46"/>
      <c r="F289" s="47" t="str">
        <f>IF($B289='UNIDADES y TIPOS'!$D$2,INDEX(INSUMOS!$A:$E,MATCH('ANALISIS DE PRECIO'!$C289,INSUMOS!$B:$B,0),4),"No es mano de obra")</f>
        <v>No es mano de obra</v>
      </c>
      <c r="G289" s="48" t="str">
        <f t="shared" si="31"/>
        <v/>
      </c>
      <c r="H289" s="23"/>
    </row>
    <row r="290" spans="1:9">
      <c r="A290" s="6"/>
      <c r="B290" s="49"/>
      <c r="C290" s="50" t="s">
        <v>305</v>
      </c>
      <c r="D290" s="50"/>
      <c r="E290" s="51"/>
      <c r="F290" s="52"/>
      <c r="G290" s="53"/>
      <c r="H290" s="54">
        <f>SUM(G286:G289)</f>
        <v>0</v>
      </c>
      <c r="I290" s="74">
        <f>IFERROR(H290/H307,0)</f>
        <v>0</v>
      </c>
    </row>
    <row r="291" spans="1:9">
      <c r="A291" s="6"/>
      <c r="B291" s="55"/>
      <c r="C291" s="56" t="s">
        <v>50</v>
      </c>
      <c r="D291" s="57"/>
      <c r="E291" s="57"/>
      <c r="F291" s="58"/>
      <c r="G291" s="59"/>
      <c r="H291" s="23"/>
    </row>
    <row r="292" spans="1:9">
      <c r="A292" s="6"/>
      <c r="B292" s="43" t="str">
        <f>IFERROR(INDEX(INSUMOS!A:E,MATCH('ANALISIS DE PRECIO'!$C292,INSUMOS!$B:$B,0),1),"")</f>
        <v/>
      </c>
      <c r="C292" s="44"/>
      <c r="D292" s="45" t="str">
        <f>IF($B292='UNIDADES y TIPOS'!$D$3,INDEX(INSUMOS!$A:$E,MATCH('ANALISIS DE PRECIO'!$C292,INSUMOS!$B:$B,0),3),"No es material")</f>
        <v>No es material</v>
      </c>
      <c r="E292" s="46"/>
      <c r="F292" s="47" t="str">
        <f>IF($B292='UNIDADES y TIPOS'!$D$3,INDEX(INSUMOS!$A:$E,MATCH('ANALISIS DE PRECIO'!$C292,INSUMOS!$B:$B,0),4),"No es material")</f>
        <v>No es material</v>
      </c>
      <c r="G292" s="48" t="str">
        <f>IFERROR(ROUND(E292*F292,2),"")</f>
        <v/>
      </c>
      <c r="H292" s="23"/>
    </row>
    <row r="293" spans="1:9">
      <c r="A293" s="6"/>
      <c r="B293" s="43" t="str">
        <f>IFERROR(INDEX(INSUMOS!A:E,MATCH('ANALISIS DE PRECIO'!$C293,INSUMOS!$B:$B,0),1),"")</f>
        <v/>
      </c>
      <c r="C293" s="44"/>
      <c r="D293" s="45" t="str">
        <f>IF($B293='UNIDADES y TIPOS'!$D$3,INDEX(INSUMOS!$A:$E,MATCH('ANALISIS DE PRECIO'!$C293,INSUMOS!$B:$B,0),3),"No es material")</f>
        <v>No es material</v>
      </c>
      <c r="E293" s="46"/>
      <c r="F293" s="47" t="str">
        <f>IF($B293='UNIDADES y TIPOS'!$D$3,INDEX(INSUMOS!$A:$E,MATCH('ANALISIS DE PRECIO'!$C293,INSUMOS!$B:$B,0),4),"No es material")</f>
        <v>No es material</v>
      </c>
      <c r="G293" s="48" t="str">
        <f t="shared" ref="G293:G299" si="32">IFERROR(ROUND(E293*F293,2),"")</f>
        <v/>
      </c>
      <c r="H293" s="23"/>
    </row>
    <row r="294" spans="1:9">
      <c r="A294" s="6"/>
      <c r="B294" s="43" t="str">
        <f>IFERROR(INDEX(INSUMOS!A:E,MATCH('ANALISIS DE PRECIO'!$C294,INSUMOS!$B:$B,0),1),"")</f>
        <v/>
      </c>
      <c r="C294" s="44"/>
      <c r="D294" s="45" t="str">
        <f>IF($B294='UNIDADES y TIPOS'!$D$3,INDEX(INSUMOS!$A:$E,MATCH('ANALISIS DE PRECIO'!$C294,INSUMOS!$B:$B,0),3),"No es material")</f>
        <v>No es material</v>
      </c>
      <c r="E294" s="46"/>
      <c r="F294" s="47" t="str">
        <f>IF($B294='UNIDADES y TIPOS'!$D$3,INDEX(INSUMOS!$A:$E,MATCH('ANALISIS DE PRECIO'!$C294,INSUMOS!$B:$B,0),4),"No es material")</f>
        <v>No es material</v>
      </c>
      <c r="G294" s="48" t="str">
        <f t="shared" si="32"/>
        <v/>
      </c>
      <c r="H294" s="23"/>
    </row>
    <row r="295" spans="1:9">
      <c r="A295" s="6"/>
      <c r="B295" s="43" t="str">
        <f>IFERROR(INDEX(INSUMOS!A:E,MATCH('ANALISIS DE PRECIO'!$C295,INSUMOS!$B:$B,0),1),"")</f>
        <v/>
      </c>
      <c r="C295" s="44"/>
      <c r="D295" s="45" t="str">
        <f>IF($B295='UNIDADES y TIPOS'!$D$3,INDEX(INSUMOS!$A:$E,MATCH('ANALISIS DE PRECIO'!$C295,INSUMOS!$B:$B,0),3),"No es material")</f>
        <v>No es material</v>
      </c>
      <c r="E295" s="46"/>
      <c r="F295" s="47" t="str">
        <f>IF($B295='UNIDADES y TIPOS'!$D$3,INDEX(INSUMOS!$A:$E,MATCH('ANALISIS DE PRECIO'!$C295,INSUMOS!$B:$B,0),4),"No es material")</f>
        <v>No es material</v>
      </c>
      <c r="G295" s="48" t="str">
        <f t="shared" si="32"/>
        <v/>
      </c>
      <c r="H295" s="23"/>
    </row>
    <row r="296" spans="1:9">
      <c r="A296" s="6"/>
      <c r="B296" s="43" t="str">
        <f>IFERROR(INDEX(INSUMOS!A:E,MATCH('ANALISIS DE PRECIO'!$C296,INSUMOS!$B:$B,0),1),"")</f>
        <v/>
      </c>
      <c r="C296" s="44"/>
      <c r="D296" s="45" t="str">
        <f>IF($B296='UNIDADES y TIPOS'!$D$3,INDEX(INSUMOS!$A:$E,MATCH('ANALISIS DE PRECIO'!$C296,INSUMOS!$B:$B,0),3),"No es material")</f>
        <v>No es material</v>
      </c>
      <c r="E296" s="46"/>
      <c r="F296" s="47" t="str">
        <f>IF($B296='UNIDADES y TIPOS'!$D$3,INDEX(INSUMOS!$A:$E,MATCH('ANALISIS DE PRECIO'!$C296,INSUMOS!$B:$B,0),4),"No es material")</f>
        <v>No es material</v>
      </c>
      <c r="G296" s="48" t="str">
        <f t="shared" si="32"/>
        <v/>
      </c>
      <c r="H296" s="23"/>
    </row>
    <row r="297" spans="1:9">
      <c r="A297" s="6"/>
      <c r="B297" s="43" t="str">
        <f>IFERROR(INDEX(INSUMOS!A:E,MATCH('ANALISIS DE PRECIO'!$C297,INSUMOS!$B:$B,0),1),"")</f>
        <v/>
      </c>
      <c r="C297" s="44"/>
      <c r="D297" s="45" t="str">
        <f>IF($B297='UNIDADES y TIPOS'!$D$3,INDEX(INSUMOS!$A:$E,MATCH('ANALISIS DE PRECIO'!$C297,INSUMOS!$B:$B,0),3),"No es material")</f>
        <v>No es material</v>
      </c>
      <c r="E297" s="46"/>
      <c r="F297" s="47" t="str">
        <f>IF($B297='UNIDADES y TIPOS'!$D$3,INDEX(INSUMOS!$A:$E,MATCH('ANALISIS DE PRECIO'!$C297,INSUMOS!$B:$B,0),4),"No es material")</f>
        <v>No es material</v>
      </c>
      <c r="G297" s="48" t="str">
        <f t="shared" si="32"/>
        <v/>
      </c>
      <c r="H297" s="23"/>
    </row>
    <row r="298" spans="1:9">
      <c r="A298" s="6"/>
      <c r="B298" s="43" t="str">
        <f>IFERROR(INDEX(INSUMOS!A:E,MATCH('ANALISIS DE PRECIO'!$C298,INSUMOS!$B:$B,0),1),"")</f>
        <v/>
      </c>
      <c r="C298" s="44"/>
      <c r="D298" s="45" t="str">
        <f>IF($B298='UNIDADES y TIPOS'!$D$3,INDEX(INSUMOS!$A:$E,MATCH('ANALISIS DE PRECIO'!$C298,INSUMOS!$B:$B,0),3),"No es material")</f>
        <v>No es material</v>
      </c>
      <c r="E298" s="46"/>
      <c r="F298" s="47" t="str">
        <f>IF($B298='UNIDADES y TIPOS'!$D$3,INDEX(INSUMOS!$A:$E,MATCH('ANALISIS DE PRECIO'!$C298,INSUMOS!$B:$B,0),4),"No es material")</f>
        <v>No es material</v>
      </c>
      <c r="G298" s="48" t="str">
        <f t="shared" si="32"/>
        <v/>
      </c>
      <c r="H298" s="23"/>
    </row>
    <row r="299" spans="1:9">
      <c r="A299" s="6"/>
      <c r="B299" s="43" t="str">
        <f>IFERROR(INDEX(INSUMOS!A:E,MATCH('ANALISIS DE PRECIO'!$C299,INSUMOS!$B:$B,0),1),"")</f>
        <v/>
      </c>
      <c r="C299" s="44"/>
      <c r="D299" s="45" t="str">
        <f>IF($B299='UNIDADES y TIPOS'!$D$3,INDEX(INSUMOS!$A:$E,MATCH('ANALISIS DE PRECIO'!$C299,INSUMOS!$B:$B,0),3),"No es material")</f>
        <v>No es material</v>
      </c>
      <c r="E299" s="46"/>
      <c r="F299" s="47" t="str">
        <f>IF($B299='UNIDADES y TIPOS'!$D$3,INDEX(INSUMOS!$A:$E,MATCH('ANALISIS DE PRECIO'!$C299,INSUMOS!$B:$B,0),4),"No es material")</f>
        <v>No es material</v>
      </c>
      <c r="G299" s="48" t="str">
        <f t="shared" si="32"/>
        <v/>
      </c>
      <c r="H299" s="23"/>
    </row>
    <row r="300" spans="1:9">
      <c r="A300" s="6"/>
      <c r="B300" s="49"/>
      <c r="C300" s="50" t="s">
        <v>306</v>
      </c>
      <c r="D300" s="50"/>
      <c r="E300" s="51"/>
      <c r="F300" s="52"/>
      <c r="G300" s="53"/>
      <c r="H300" s="54">
        <f>SUM(G292:G299)</f>
        <v>0</v>
      </c>
      <c r="I300" s="74">
        <f>IFERROR(H300/H307,0)</f>
        <v>0</v>
      </c>
    </row>
    <row r="301" spans="1:9">
      <c r="A301" s="6"/>
      <c r="B301" s="38"/>
      <c r="C301" s="39" t="s">
        <v>307</v>
      </c>
      <c r="D301" s="40"/>
      <c r="E301" s="40"/>
      <c r="F301" s="41"/>
      <c r="G301" s="42"/>
      <c r="H301" s="23"/>
    </row>
    <row r="302" spans="1:9">
      <c r="A302" s="6"/>
      <c r="B302" s="43" t="str">
        <f>IFERROR(INDEX(INSUMOS!A:E,MATCH('ANALISIS DE PRECIO'!$C302,INSUMOS!$B:$B,0),1),"")</f>
        <v/>
      </c>
      <c r="C302" s="44"/>
      <c r="D302" s="45" t="str">
        <f>IF(OR($B302='UNIDADES y TIPOS'!$D$4,'ANALISIS DE PRECIO'!$B302='UNIDADES y TIPOS'!$D$5),INDEX(INSUMOS!$A:$E,MATCH('ANALISIS DE PRECIO'!$C302,INSUMOS!$B:$B,0),3),"No es EQ. ni Otro Rec.")</f>
        <v>No es EQ. ni Otro Rec.</v>
      </c>
      <c r="E302" s="46"/>
      <c r="F302" s="47" t="str">
        <f>IF(OR($B302='UNIDADES y TIPOS'!$D$4,'ANALISIS DE PRECIO'!$B302='UNIDADES y TIPOS'!$D$5),INDEX(INSUMOS!$A:$E,MATCH('ANALISIS DE PRECIO'!$C302,INSUMOS!$B:$B,0),4),"No es EQ. ni Otro Rec.")</f>
        <v>No es EQ. ni Otro Rec.</v>
      </c>
      <c r="G302" s="48" t="str">
        <f>IFERROR(ROUND(E302*F302,2),"")</f>
        <v/>
      </c>
      <c r="H302" s="23"/>
    </row>
    <row r="303" spans="1:9">
      <c r="A303" s="6"/>
      <c r="B303" s="43" t="str">
        <f>IFERROR(INDEX(INSUMOS!A:E,MATCH('ANALISIS DE PRECIO'!$C303,INSUMOS!$B:$B,0),1),"")</f>
        <v/>
      </c>
      <c r="C303" s="44"/>
      <c r="D303" s="45" t="str">
        <f>IF(OR($B303='UNIDADES y TIPOS'!$D$4,'ANALISIS DE PRECIO'!$B303='UNIDADES y TIPOS'!$D$5),INDEX(INSUMOS!$A:$E,MATCH('ANALISIS DE PRECIO'!$C303,INSUMOS!$B:$B,0),3),"No es EQ. ni Otro Rec.")</f>
        <v>No es EQ. ni Otro Rec.</v>
      </c>
      <c r="E303" s="46"/>
      <c r="F303" s="47" t="str">
        <f>IF(OR($B303='UNIDADES y TIPOS'!$D$4,'ANALISIS DE PRECIO'!$B303='UNIDADES y TIPOS'!$D$5),INDEX(INSUMOS!$A:$E,MATCH('ANALISIS DE PRECIO'!$C303,INSUMOS!$B:$B,0),4),"No es EQ. ni Otro Rec.")</f>
        <v>No es EQ. ni Otro Rec.</v>
      </c>
      <c r="G303" s="48" t="str">
        <f t="shared" ref="G303:G305" si="33">IFERROR(ROUND(E303*F303,2),"")</f>
        <v/>
      </c>
      <c r="H303" s="23"/>
    </row>
    <row r="304" spans="1:9">
      <c r="A304" s="6"/>
      <c r="B304" s="43" t="str">
        <f>IFERROR(INDEX(INSUMOS!A:E,MATCH('ANALISIS DE PRECIO'!$C304,INSUMOS!$B:$B,0),1),"")</f>
        <v/>
      </c>
      <c r="C304" s="44"/>
      <c r="D304" s="45" t="str">
        <f>IF(OR($B304='UNIDADES y TIPOS'!$D$4,'ANALISIS DE PRECIO'!$B304='UNIDADES y TIPOS'!$D$5),INDEX(INSUMOS!$A:$E,MATCH('ANALISIS DE PRECIO'!$C304,INSUMOS!$B:$B,0),3),"No es EQ. ni Otro Rec.")</f>
        <v>No es EQ. ni Otro Rec.</v>
      </c>
      <c r="E304" s="46"/>
      <c r="F304" s="47" t="str">
        <f>IF(OR($B304='UNIDADES y TIPOS'!$D$4,'ANALISIS DE PRECIO'!$B304='UNIDADES y TIPOS'!$D$5),INDEX(INSUMOS!$A:$E,MATCH('ANALISIS DE PRECIO'!$C304,INSUMOS!$B:$B,0),4),"No es EQ. ni Otro Rec.")</f>
        <v>No es EQ. ni Otro Rec.</v>
      </c>
      <c r="G304" s="48" t="str">
        <f t="shared" si="33"/>
        <v/>
      </c>
      <c r="H304" s="23"/>
    </row>
    <row r="305" spans="1:9">
      <c r="A305" s="6"/>
      <c r="B305" s="43" t="str">
        <f>IFERROR(INDEX(INSUMOS!A:E,MATCH('ANALISIS DE PRECIO'!$C305,INSUMOS!$B:$B,0),1),"")</f>
        <v/>
      </c>
      <c r="C305" s="44"/>
      <c r="D305" s="45" t="str">
        <f>IF(OR($B305='UNIDADES y TIPOS'!$D$4,'ANALISIS DE PRECIO'!$B305='UNIDADES y TIPOS'!$D$5),INDEX(INSUMOS!$A:$E,MATCH('ANALISIS DE PRECIO'!$C305,INSUMOS!$B:$B,0),3),"No es EQ. ni Otro Rec.")</f>
        <v>No es EQ. ni Otro Rec.</v>
      </c>
      <c r="E305" s="46"/>
      <c r="F305" s="47" t="str">
        <f>IF(OR($B305='UNIDADES y TIPOS'!$D$4,'ANALISIS DE PRECIO'!$B305='UNIDADES y TIPOS'!$D$5),INDEX(INSUMOS!$A:$E,MATCH('ANALISIS DE PRECIO'!$C305,INSUMOS!$B:$B,0),4),"No es EQ. ni Otro Rec.")</f>
        <v>No es EQ. ni Otro Rec.</v>
      </c>
      <c r="G305" s="48" t="str">
        <f t="shared" si="33"/>
        <v/>
      </c>
      <c r="H305" s="23"/>
    </row>
    <row r="306" spans="1:9" ht="15.75" thickBot="1">
      <c r="B306" s="49"/>
      <c r="C306" s="50" t="s">
        <v>308</v>
      </c>
      <c r="D306" s="50"/>
      <c r="E306" s="51"/>
      <c r="F306" s="52"/>
      <c r="G306" s="53"/>
      <c r="H306" s="54">
        <f>SUM(G302:G305)</f>
        <v>0</v>
      </c>
      <c r="I306" s="74">
        <f>IFERROR(H306/H307,0)</f>
        <v>0</v>
      </c>
    </row>
    <row r="307" spans="1:9" ht="15.75" thickBot="1">
      <c r="B307" s="23"/>
      <c r="C307" s="23"/>
      <c r="D307" s="60"/>
      <c r="E307" s="60"/>
      <c r="F307" s="61" t="s">
        <v>309</v>
      </c>
      <c r="G307" s="62"/>
      <c r="H307" s="63">
        <f>SUM(H290,H300,H306)</f>
        <v>0</v>
      </c>
    </row>
    <row r="308" spans="1:9" ht="15.75" thickBot="1">
      <c r="F308" s="64" t="s">
        <v>310</v>
      </c>
      <c r="G308" s="65"/>
      <c r="H308" s="66">
        <f>'Coeficiente de Pase'!$C$13</f>
        <v>1</v>
      </c>
    </row>
    <row r="309" spans="1:9" ht="15.75" thickBot="1">
      <c r="F309" s="67" t="str">
        <f>CONCATENATE("PRECIO UNITARIO ","(","$","/",D284,")")</f>
        <v>PRECIO UNITARIO ($/m²)</v>
      </c>
      <c r="G309" s="68"/>
      <c r="H309" s="69">
        <f>H307*H308</f>
        <v>0</v>
      </c>
    </row>
    <row r="311" spans="1:9" ht="25.5">
      <c r="B311" s="70" t="s">
        <v>319</v>
      </c>
      <c r="C311" s="71" t="str">
        <f>IFERROR(INDEX(COMPUTO!$A:$D,MATCH('ANALISIS DE PRECIO'!$B311,COMPUTO!$A:$A,0),2),"")</f>
        <v>Babeta de chapa galvanizada</v>
      </c>
      <c r="D311" s="70" t="str">
        <f>IFERROR(INDEX(COMPUTO!$A:$D,MATCH('ANALISIS DE PRECIO'!$B311,COMPUTO!$A:$A,0),3),"")</f>
        <v>ml.</v>
      </c>
      <c r="E311" s="70">
        <f>IFERROR(INDEX(COMPUTO!$A:$D,MATCH('ANALISIS DE PRECIO'!$B311,COMPUTO!$A:$A,0),4),"")</f>
        <v>23</v>
      </c>
      <c r="F311" s="72">
        <f>ROUND(H337,2)</f>
        <v>0</v>
      </c>
      <c r="G311" s="73"/>
      <c r="H311" s="24"/>
      <c r="I311" s="15"/>
    </row>
    <row r="312" spans="1:9">
      <c r="B312" s="38"/>
      <c r="C312" s="39" t="s">
        <v>48</v>
      </c>
      <c r="D312" s="40"/>
      <c r="E312" s="40"/>
      <c r="F312" s="41"/>
      <c r="G312" s="42"/>
      <c r="H312" s="23"/>
    </row>
    <row r="313" spans="1:9">
      <c r="B313" s="43" t="str">
        <f>IFERROR(INDEX(INSUMOS!A:E,MATCH('ANALISIS DE PRECIO'!$C313,INSUMOS!$B:$B,0),1),"")</f>
        <v/>
      </c>
      <c r="C313" s="44"/>
      <c r="D313" s="45" t="str">
        <f>IF($B313='UNIDADES y TIPOS'!$D$2,INDEX(INSUMOS!$A:$E,MATCH('ANALISIS DE PRECIO'!$C313,INSUMOS!$B:$B,0),3),"No es mano de obra")</f>
        <v>No es mano de obra</v>
      </c>
      <c r="E313" s="46"/>
      <c r="F313" s="47" t="str">
        <f>IF($B313='UNIDADES y TIPOS'!$D$2,INDEX(INSUMOS!$A:$E,MATCH('ANALISIS DE PRECIO'!$C313,INSUMOS!$B:$B,0),4),"No es mano de obra")</f>
        <v>No es mano de obra</v>
      </c>
      <c r="G313" s="48" t="str">
        <f>IFERROR(ROUND(E313*F313,2),"")</f>
        <v/>
      </c>
      <c r="H313" s="23"/>
    </row>
    <row r="314" spans="1:9">
      <c r="B314" s="43" t="str">
        <f>IFERROR(INDEX(INSUMOS!A:E,MATCH('ANALISIS DE PRECIO'!$C314,INSUMOS!$B:$B,0),1),"")</f>
        <v/>
      </c>
      <c r="C314" s="44"/>
      <c r="D314" s="45" t="str">
        <f>IF($B314='UNIDADES y TIPOS'!$D$2,INDEX(INSUMOS!$A:$E,MATCH('ANALISIS DE PRECIO'!$C314,INSUMOS!$B:$B,0),3),"No es mano de obra")</f>
        <v>No es mano de obra</v>
      </c>
      <c r="E314" s="46"/>
      <c r="F314" s="47" t="str">
        <f>IF($B314='UNIDADES y TIPOS'!$D$2,INDEX(INSUMOS!$A:$E,MATCH('ANALISIS DE PRECIO'!$C314,INSUMOS!$B:$B,0),4),"No es mano de obra")</f>
        <v>No es mano de obra</v>
      </c>
      <c r="G314" s="48" t="str">
        <f t="shared" ref="G314:G316" si="34">IFERROR(ROUND(E314*F314,2),"")</f>
        <v/>
      </c>
      <c r="H314" s="23"/>
    </row>
    <row r="315" spans="1:9">
      <c r="B315" s="43" t="str">
        <f>IFERROR(INDEX(INSUMOS!A:E,MATCH('ANALISIS DE PRECIO'!$C315,INSUMOS!$B:$B,0),1),"")</f>
        <v/>
      </c>
      <c r="C315" s="44"/>
      <c r="D315" s="45" t="str">
        <f>IF($B315='UNIDADES y TIPOS'!$D$2,INDEX(INSUMOS!$A:$E,MATCH('ANALISIS DE PRECIO'!$C315,INSUMOS!$B:$B,0),3),"No es mano de obra")</f>
        <v>No es mano de obra</v>
      </c>
      <c r="E315" s="46"/>
      <c r="F315" s="47" t="str">
        <f>IF($B315='UNIDADES y TIPOS'!$D$2,INDEX(INSUMOS!$A:$E,MATCH('ANALISIS DE PRECIO'!$C315,INSUMOS!$B:$B,0),4),"No es mano de obra")</f>
        <v>No es mano de obra</v>
      </c>
      <c r="G315" s="48" t="str">
        <f t="shared" si="34"/>
        <v/>
      </c>
      <c r="H315" s="23"/>
    </row>
    <row r="316" spans="1:9">
      <c r="B316" s="43" t="str">
        <f>IFERROR(INDEX(INSUMOS!A:E,MATCH('ANALISIS DE PRECIO'!$C316,INSUMOS!$B:$B,0),1),"")</f>
        <v/>
      </c>
      <c r="C316" s="44"/>
      <c r="D316" s="45" t="str">
        <f>IF($B316='UNIDADES y TIPOS'!$D$2,INDEX(INSUMOS!$A:$E,MATCH('ANALISIS DE PRECIO'!$C316,INSUMOS!$B:$B,0),3),"No es mano de obra")</f>
        <v>No es mano de obra</v>
      </c>
      <c r="E316" s="46"/>
      <c r="F316" s="47" t="str">
        <f>IF($B316='UNIDADES y TIPOS'!$D$2,INDEX(INSUMOS!$A:$E,MATCH('ANALISIS DE PRECIO'!$C316,INSUMOS!$B:$B,0),4),"No es mano de obra")</f>
        <v>No es mano de obra</v>
      </c>
      <c r="G316" s="48" t="str">
        <f t="shared" si="34"/>
        <v/>
      </c>
      <c r="H316" s="23"/>
    </row>
    <row r="317" spans="1:9">
      <c r="B317" s="49"/>
      <c r="C317" s="50" t="s">
        <v>305</v>
      </c>
      <c r="D317" s="50"/>
      <c r="E317" s="51"/>
      <c r="F317" s="52"/>
      <c r="G317" s="53"/>
      <c r="H317" s="54">
        <f>SUM(G313:G316)</f>
        <v>0</v>
      </c>
      <c r="I317" s="74">
        <f>IFERROR(H317/H335,0)</f>
        <v>0</v>
      </c>
    </row>
    <row r="318" spans="1:9">
      <c r="B318" s="55"/>
      <c r="C318" s="56" t="s">
        <v>50</v>
      </c>
      <c r="D318" s="57"/>
      <c r="E318" s="57"/>
      <c r="F318" s="58"/>
      <c r="G318" s="59"/>
      <c r="H318" s="23"/>
    </row>
    <row r="319" spans="1:9">
      <c r="B319" s="43" t="str">
        <f>IFERROR(INDEX(INSUMOS!A:E,MATCH('ANALISIS DE PRECIO'!$C319,INSUMOS!$B:$B,0),1),"")</f>
        <v/>
      </c>
      <c r="C319" s="44"/>
      <c r="D319" s="45" t="str">
        <f>IF($B319='UNIDADES y TIPOS'!$D$3,INDEX(INSUMOS!$A:$E,MATCH('ANALISIS DE PRECIO'!$C319,INSUMOS!$B:$B,0),3),"No es material")</f>
        <v>No es material</v>
      </c>
      <c r="E319" s="46"/>
      <c r="F319" s="47" t="str">
        <f>IF($B319='UNIDADES y TIPOS'!$D$3,INDEX(INSUMOS!$A:$E,MATCH('ANALISIS DE PRECIO'!$C319,INSUMOS!$B:$B,0),4),"No es material")</f>
        <v>No es material</v>
      </c>
      <c r="G319" s="48" t="str">
        <f>IFERROR(ROUND(E319*F319,2),"")</f>
        <v/>
      </c>
      <c r="H319" s="23"/>
    </row>
    <row r="320" spans="1:9">
      <c r="B320" s="43" t="str">
        <f>IFERROR(INDEX(INSUMOS!A:E,MATCH('ANALISIS DE PRECIO'!$C320,INSUMOS!$B:$B,0),1),"")</f>
        <v/>
      </c>
      <c r="C320" s="44"/>
      <c r="D320" s="45" t="str">
        <f>IF($B320='UNIDADES y TIPOS'!$D$3,INDEX(INSUMOS!$A:$E,MATCH('ANALISIS DE PRECIO'!$C320,INSUMOS!$B:$B,0),3),"No es material")</f>
        <v>No es material</v>
      </c>
      <c r="E320" s="46"/>
      <c r="F320" s="47" t="str">
        <f>IF($B320='UNIDADES y TIPOS'!$D$3,INDEX(INSUMOS!$A:$E,MATCH('ANALISIS DE PRECIO'!$C320,INSUMOS!$B:$B,0),4),"No es material")</f>
        <v>No es material</v>
      </c>
      <c r="G320" s="48" t="str">
        <f t="shared" ref="G320:G327" si="35">IFERROR(ROUND(E320*F320,2),"")</f>
        <v/>
      </c>
      <c r="H320" s="23"/>
    </row>
    <row r="321" spans="2:9">
      <c r="B321" s="43" t="str">
        <f>IFERROR(INDEX(INSUMOS!A:E,MATCH('ANALISIS DE PRECIO'!$C321,INSUMOS!$B:$B,0),1),"")</f>
        <v/>
      </c>
      <c r="C321" s="44"/>
      <c r="D321" s="45" t="str">
        <f>IF($B321='UNIDADES y TIPOS'!$D$3,INDEX(INSUMOS!$A:$E,MATCH('ANALISIS DE PRECIO'!$C321,INSUMOS!$B:$B,0),3),"No es material")</f>
        <v>No es material</v>
      </c>
      <c r="E321" s="46"/>
      <c r="F321" s="47" t="str">
        <f>IF($B321='UNIDADES y TIPOS'!$D$3,INDEX(INSUMOS!$A:$E,MATCH('ANALISIS DE PRECIO'!$C321,INSUMOS!$B:$B,0),4),"No es material")</f>
        <v>No es material</v>
      </c>
      <c r="G321" s="48" t="str">
        <f t="shared" si="35"/>
        <v/>
      </c>
      <c r="H321" s="23"/>
    </row>
    <row r="322" spans="2:9">
      <c r="B322" s="43" t="str">
        <f>IFERROR(INDEX(INSUMOS!A:E,MATCH('ANALISIS DE PRECIO'!$C322,INSUMOS!$B:$B,0),1),"")</f>
        <v/>
      </c>
      <c r="C322" s="44"/>
      <c r="D322" s="45" t="str">
        <f>IF($B322='UNIDADES y TIPOS'!$D$3,INDEX(INSUMOS!$A:$E,MATCH('ANALISIS DE PRECIO'!$C322,INSUMOS!$B:$B,0),3),"No es material")</f>
        <v>No es material</v>
      </c>
      <c r="E322" s="46"/>
      <c r="F322" s="47" t="str">
        <f>IF($B322='UNIDADES y TIPOS'!$D$3,INDEX(INSUMOS!$A:$E,MATCH('ANALISIS DE PRECIO'!$C322,INSUMOS!$B:$B,0),4),"No es material")</f>
        <v>No es material</v>
      </c>
      <c r="G322" s="48" t="str">
        <f t="shared" si="35"/>
        <v/>
      </c>
      <c r="H322" s="23"/>
    </row>
    <row r="323" spans="2:9">
      <c r="B323" s="43" t="str">
        <f>IFERROR(INDEX(INSUMOS!A:E,MATCH('ANALISIS DE PRECIO'!$C323,INSUMOS!$B:$B,0),1),"")</f>
        <v/>
      </c>
      <c r="C323" s="44"/>
      <c r="D323" s="45" t="str">
        <f>IF($B323='UNIDADES y TIPOS'!$D$3,INDEX(INSUMOS!$A:$E,MATCH('ANALISIS DE PRECIO'!$C323,INSUMOS!$B:$B,0),3),"No es material")</f>
        <v>No es material</v>
      </c>
      <c r="E323" s="46"/>
      <c r="F323" s="47" t="str">
        <f>IF($B323='UNIDADES y TIPOS'!$D$3,INDEX(INSUMOS!$A:$E,MATCH('ANALISIS DE PRECIO'!$C323,INSUMOS!$B:$B,0),4),"No es material")</f>
        <v>No es material</v>
      </c>
      <c r="G323" s="48" t="str">
        <f t="shared" si="35"/>
        <v/>
      </c>
      <c r="H323" s="23"/>
    </row>
    <row r="324" spans="2:9">
      <c r="B324" s="43" t="str">
        <f>IFERROR(INDEX(INSUMOS!A:E,MATCH('ANALISIS DE PRECIO'!$C324,INSUMOS!$B:$B,0),1),"")</f>
        <v/>
      </c>
      <c r="C324" s="44"/>
      <c r="D324" s="45" t="str">
        <f>IF($B324='UNIDADES y TIPOS'!$D$3,INDEX(INSUMOS!$A:$E,MATCH('ANALISIS DE PRECIO'!$C324,INSUMOS!$B:$B,0),3),"No es material")</f>
        <v>No es material</v>
      </c>
      <c r="E324" s="46"/>
      <c r="F324" s="47" t="str">
        <f>IF($B324='UNIDADES y TIPOS'!$D$3,INDEX(INSUMOS!$A:$E,MATCH('ANALISIS DE PRECIO'!$C324,INSUMOS!$B:$B,0),4),"No es material")</f>
        <v>No es material</v>
      </c>
      <c r="G324" s="48" t="str">
        <f t="shared" si="35"/>
        <v/>
      </c>
      <c r="H324" s="23"/>
    </row>
    <row r="325" spans="2:9">
      <c r="B325" s="43" t="str">
        <f>IFERROR(INDEX(INSUMOS!A:E,MATCH('ANALISIS DE PRECIO'!$C325,INSUMOS!$B:$B,0),1),"")</f>
        <v/>
      </c>
      <c r="C325" s="44"/>
      <c r="D325" s="45" t="str">
        <f>IF($B325='UNIDADES y TIPOS'!$D$3,INDEX(INSUMOS!$A:$E,MATCH('ANALISIS DE PRECIO'!$C325,INSUMOS!$B:$B,0),3),"No es material")</f>
        <v>No es material</v>
      </c>
      <c r="E325" s="46"/>
      <c r="F325" s="47" t="str">
        <f>IF($B325='UNIDADES y TIPOS'!$D$3,INDEX(INSUMOS!$A:$E,MATCH('ANALISIS DE PRECIO'!$C325,INSUMOS!$B:$B,0),4),"No es material")</f>
        <v>No es material</v>
      </c>
      <c r="G325" s="48" t="str">
        <f t="shared" si="35"/>
        <v/>
      </c>
      <c r="H325" s="23"/>
    </row>
    <row r="326" spans="2:9">
      <c r="B326" s="43" t="str">
        <f>IFERROR(INDEX(INSUMOS!A:E,MATCH('ANALISIS DE PRECIO'!$C326,INSUMOS!$B:$B,0),1),"")</f>
        <v/>
      </c>
      <c r="C326" s="44"/>
      <c r="D326" s="45" t="str">
        <f>IF($B326='UNIDADES y TIPOS'!$D$3,INDEX(INSUMOS!$A:$E,MATCH('ANALISIS DE PRECIO'!$C326,INSUMOS!$B:$B,0),3),"No es material")</f>
        <v>No es material</v>
      </c>
      <c r="E326" s="46"/>
      <c r="F326" s="47" t="str">
        <f>IF($B326='UNIDADES y TIPOS'!$D$3,INDEX(INSUMOS!$A:$E,MATCH('ANALISIS DE PRECIO'!$C326,INSUMOS!$B:$B,0),4),"No es material")</f>
        <v>No es material</v>
      </c>
      <c r="G326" s="48" t="str">
        <f t="shared" si="35"/>
        <v/>
      </c>
      <c r="H326" s="23"/>
    </row>
    <row r="327" spans="2:9">
      <c r="B327" s="43" t="str">
        <f>IFERROR(INDEX(INSUMOS!A:E,MATCH('ANALISIS DE PRECIO'!$C327,INSUMOS!$B:$B,0),1),"")</f>
        <v/>
      </c>
      <c r="C327" s="44"/>
      <c r="D327" s="45" t="str">
        <f>IF($B327='UNIDADES y TIPOS'!$D$3,INDEX(INSUMOS!$A:$E,MATCH('ANALISIS DE PRECIO'!$C327,INSUMOS!$B:$B,0),3),"No es material")</f>
        <v>No es material</v>
      </c>
      <c r="E327" s="46"/>
      <c r="F327" s="47" t="str">
        <f>IF($B327='UNIDADES y TIPOS'!$D$3,INDEX(INSUMOS!$A:$E,MATCH('ANALISIS DE PRECIO'!$C327,INSUMOS!$B:$B,0),4),"No es material")</f>
        <v>No es material</v>
      </c>
      <c r="G327" s="48" t="str">
        <f t="shared" si="35"/>
        <v/>
      </c>
      <c r="H327" s="23"/>
    </row>
    <row r="328" spans="2:9">
      <c r="B328" s="49"/>
      <c r="C328" s="50" t="s">
        <v>306</v>
      </c>
      <c r="D328" s="50"/>
      <c r="E328" s="51"/>
      <c r="F328" s="52"/>
      <c r="G328" s="53"/>
      <c r="H328" s="54">
        <f>SUM(G319:G327)</f>
        <v>0</v>
      </c>
      <c r="I328" s="74">
        <f>IFERROR(H328/H335,0)</f>
        <v>0</v>
      </c>
    </row>
    <row r="329" spans="2:9">
      <c r="B329" s="38"/>
      <c r="C329" s="39" t="s">
        <v>307</v>
      </c>
      <c r="D329" s="40"/>
      <c r="E329" s="40"/>
      <c r="F329" s="41"/>
      <c r="G329" s="42"/>
      <c r="H329" s="23"/>
    </row>
    <row r="330" spans="2:9">
      <c r="B330" s="43" t="str">
        <f>IFERROR(INDEX(INSUMOS!A:E,MATCH('ANALISIS DE PRECIO'!$C330,INSUMOS!$B:$B,0),1),"")</f>
        <v/>
      </c>
      <c r="C330" s="44"/>
      <c r="D330" s="45" t="str">
        <f>IF(OR($B330='UNIDADES y TIPOS'!$D$4,'ANALISIS DE PRECIO'!$B330='UNIDADES y TIPOS'!$D$5),INDEX(INSUMOS!$A:$E,MATCH('ANALISIS DE PRECIO'!$C330,INSUMOS!$B:$B,0),3),"No es EQ. ni Otro Rec.")</f>
        <v>No es EQ. ni Otro Rec.</v>
      </c>
      <c r="E330" s="46"/>
      <c r="F330" s="47" t="str">
        <f>IF(OR($B330='UNIDADES y TIPOS'!$D$4,'ANALISIS DE PRECIO'!$B330='UNIDADES y TIPOS'!$D$5),INDEX(INSUMOS!$A:$E,MATCH('ANALISIS DE PRECIO'!$C330,INSUMOS!$B:$B,0),4),"No es EQ. ni Otro Rec.")</f>
        <v>No es EQ. ni Otro Rec.</v>
      </c>
      <c r="G330" s="48" t="str">
        <f>IFERROR(ROUND(E330*F330,2),"")</f>
        <v/>
      </c>
      <c r="H330" s="23"/>
    </row>
    <row r="331" spans="2:9">
      <c r="B331" s="43" t="str">
        <f>IFERROR(INDEX(INSUMOS!A:E,MATCH('ANALISIS DE PRECIO'!$C331,INSUMOS!$B:$B,0),1),"")</f>
        <v/>
      </c>
      <c r="C331" s="44"/>
      <c r="D331" s="45" t="str">
        <f>IF(OR($B331='UNIDADES y TIPOS'!$D$4,'ANALISIS DE PRECIO'!$B331='UNIDADES y TIPOS'!$D$5),INDEX(INSUMOS!$A:$E,MATCH('ANALISIS DE PRECIO'!$C331,INSUMOS!$B:$B,0),3),"No es EQ. ni Otro Rec.")</f>
        <v>No es EQ. ni Otro Rec.</v>
      </c>
      <c r="E331" s="46"/>
      <c r="F331" s="47" t="str">
        <f>IF(OR($B331='UNIDADES y TIPOS'!$D$4,'ANALISIS DE PRECIO'!$B331='UNIDADES y TIPOS'!$D$5),INDEX(INSUMOS!$A:$E,MATCH('ANALISIS DE PRECIO'!$C331,INSUMOS!$B:$B,0),4),"No es EQ. ni Otro Rec.")</f>
        <v>No es EQ. ni Otro Rec.</v>
      </c>
      <c r="G331" s="48" t="str">
        <f t="shared" ref="G331:G333" si="36">IFERROR(ROUND(E331*F331,2),"")</f>
        <v/>
      </c>
      <c r="H331" s="23"/>
    </row>
    <row r="332" spans="2:9">
      <c r="B332" s="43" t="str">
        <f>IFERROR(INDEX(INSUMOS!A:E,MATCH('ANALISIS DE PRECIO'!$C332,INSUMOS!$B:$B,0),1),"")</f>
        <v/>
      </c>
      <c r="C332" s="44"/>
      <c r="D332" s="45" t="str">
        <f>IF(OR($B332='UNIDADES y TIPOS'!$D$4,'ANALISIS DE PRECIO'!$B332='UNIDADES y TIPOS'!$D$5),INDEX(INSUMOS!$A:$E,MATCH('ANALISIS DE PRECIO'!$C332,INSUMOS!$B:$B,0),3),"No es EQ. ni Otro Rec.")</f>
        <v>No es EQ. ni Otro Rec.</v>
      </c>
      <c r="E332" s="46"/>
      <c r="F332" s="47" t="str">
        <f>IF(OR($B332='UNIDADES y TIPOS'!$D$4,'ANALISIS DE PRECIO'!$B332='UNIDADES y TIPOS'!$D$5),INDEX(INSUMOS!$A:$E,MATCH('ANALISIS DE PRECIO'!$C332,INSUMOS!$B:$B,0),4),"No es EQ. ni Otro Rec.")</f>
        <v>No es EQ. ni Otro Rec.</v>
      </c>
      <c r="G332" s="48" t="str">
        <f t="shared" si="36"/>
        <v/>
      </c>
      <c r="H332" s="23"/>
    </row>
    <row r="333" spans="2:9">
      <c r="B333" s="43" t="str">
        <f>IFERROR(INDEX(INSUMOS!A:E,MATCH('ANALISIS DE PRECIO'!$C333,INSUMOS!$B:$B,0),1),"")</f>
        <v/>
      </c>
      <c r="C333" s="44"/>
      <c r="D333" s="45" t="str">
        <f>IF(OR($B333='UNIDADES y TIPOS'!$D$4,'ANALISIS DE PRECIO'!$B333='UNIDADES y TIPOS'!$D$5),INDEX(INSUMOS!$A:$E,MATCH('ANALISIS DE PRECIO'!$C333,INSUMOS!$B:$B,0),3),"No es EQ. ni Otro Rec.")</f>
        <v>No es EQ. ni Otro Rec.</v>
      </c>
      <c r="E333" s="46"/>
      <c r="F333" s="47" t="str">
        <f>IF(OR($B333='UNIDADES y TIPOS'!$D$4,'ANALISIS DE PRECIO'!$B333='UNIDADES y TIPOS'!$D$5),INDEX(INSUMOS!$A:$E,MATCH('ANALISIS DE PRECIO'!$C333,INSUMOS!$B:$B,0),4),"No es EQ. ni Otro Rec.")</f>
        <v>No es EQ. ni Otro Rec.</v>
      </c>
      <c r="G333" s="48" t="str">
        <f t="shared" si="36"/>
        <v/>
      </c>
      <c r="H333" s="23"/>
    </row>
    <row r="334" spans="2:9" ht="15.75" thickBot="1">
      <c r="B334" s="49"/>
      <c r="C334" s="50" t="s">
        <v>308</v>
      </c>
      <c r="D334" s="50"/>
      <c r="E334" s="51"/>
      <c r="F334" s="52"/>
      <c r="G334" s="53"/>
      <c r="H334" s="54">
        <f>SUM(G330:G333)</f>
        <v>0</v>
      </c>
      <c r="I334" s="74">
        <f>IFERROR(H334/H335,0)</f>
        <v>0</v>
      </c>
    </row>
    <row r="335" spans="2:9" ht="15.75" thickBot="1">
      <c r="B335" s="23"/>
      <c r="C335" s="23"/>
      <c r="D335" s="60"/>
      <c r="E335" s="60"/>
      <c r="F335" s="61" t="s">
        <v>309</v>
      </c>
      <c r="G335" s="62"/>
      <c r="H335" s="63">
        <f>SUM(H317,H328,H334)</f>
        <v>0</v>
      </c>
    </row>
    <row r="336" spans="2:9" ht="15.75" thickBot="1">
      <c r="F336" s="64" t="s">
        <v>310</v>
      </c>
      <c r="G336" s="65"/>
      <c r="H336" s="66">
        <f>'Coeficiente de Pase'!$C$13</f>
        <v>1</v>
      </c>
    </row>
    <row r="337" spans="1:9" ht="15.75" thickBot="1">
      <c r="F337" s="67" t="str">
        <f>CONCATENATE("PRECIO UNITARIO ","(","$","/",D311,")")</f>
        <v>PRECIO UNITARIO ($/ml.)</v>
      </c>
      <c r="G337" s="68"/>
      <c r="H337" s="69">
        <f>H335*H336</f>
        <v>0</v>
      </c>
    </row>
    <row r="338" spans="1:9" ht="15.75" thickBot="1"/>
    <row r="339" spans="1:9" ht="15.75" thickBot="1">
      <c r="A339" s="28">
        <v>6</v>
      </c>
      <c r="B339" s="29"/>
      <c r="C339" s="30" t="str">
        <f>IFERROR(INDEX(COMPUTO!$A:$D,MATCH('ANALISIS DE PRECIO'!$A339,COMPUTO!$A:$A,0),2),"")</f>
        <v>ALBAÑILERÍA</v>
      </c>
      <c r="D339" s="31"/>
      <c r="E339" s="31"/>
      <c r="F339" s="29"/>
      <c r="G339" s="29"/>
      <c r="H339" s="32"/>
    </row>
    <row r="340" spans="1:9" ht="51">
      <c r="A340" s="33"/>
      <c r="B340" s="34" t="s">
        <v>379</v>
      </c>
      <c r="C340" s="35" t="str">
        <f>IFERROR(INDEX(COMPUTO!$A:$D,MATCH('ANALISIS DE PRECIO'!$B340,COMPUTO!$A:$A,0),2),"")</f>
        <v>a) Mamposteria para parapetos + revoque</v>
      </c>
      <c r="D340" s="34" t="str">
        <f>IFERROR(INDEX(COMPUTO!$A:$D,MATCH('ANALISIS DE PRECIO'!$B340,COMPUTO!$A:$A,0),3),"")</f>
        <v>m²</v>
      </c>
      <c r="E340" s="34">
        <f>IFERROR(INDEX(COMPUTO!$A:$D,MATCH('ANALISIS DE PRECIO'!$B340,COMPUTO!$A:$A,0),4),"")</f>
        <v>1.8</v>
      </c>
      <c r="F340" s="36">
        <f>ROUND(H365,2)</f>
        <v>0</v>
      </c>
      <c r="G340" s="37"/>
      <c r="H340" s="24"/>
      <c r="I340" s="15"/>
    </row>
    <row r="341" spans="1:9">
      <c r="A341" s="6"/>
      <c r="B341" s="38"/>
      <c r="C341" s="39" t="s">
        <v>48</v>
      </c>
      <c r="D341" s="40"/>
      <c r="E341" s="40"/>
      <c r="F341" s="41"/>
      <c r="G341" s="42"/>
      <c r="H341" s="23"/>
    </row>
    <row r="342" spans="1:9">
      <c r="A342" s="6"/>
      <c r="B342" s="43" t="str">
        <f>IFERROR(INDEX(INSUMOS!A:E,MATCH('ANALISIS DE PRECIO'!$C342,INSUMOS!$B:$B,0),1),"")</f>
        <v/>
      </c>
      <c r="C342" s="44"/>
      <c r="D342" s="45" t="str">
        <f>IF($B342='UNIDADES y TIPOS'!$D$2,INDEX(INSUMOS!$A:$E,MATCH('ANALISIS DE PRECIO'!$C342,INSUMOS!$B:$B,0),3),"No es mano de obra")</f>
        <v>No es mano de obra</v>
      </c>
      <c r="E342" s="46"/>
      <c r="F342" s="47" t="str">
        <f>IF($B342='UNIDADES y TIPOS'!$D$2,INDEX(INSUMOS!$A:$E,MATCH('ANALISIS DE PRECIO'!$C342,INSUMOS!$B:$B,0),4),"No es mano de obra")</f>
        <v>No es mano de obra</v>
      </c>
      <c r="G342" s="48" t="str">
        <f>IFERROR(ROUND(E342*F342,2),"")</f>
        <v/>
      </c>
      <c r="H342" s="23"/>
    </row>
    <row r="343" spans="1:9">
      <c r="A343" s="6"/>
      <c r="B343" s="43" t="str">
        <f>IFERROR(INDEX(INSUMOS!A:E,MATCH('ANALISIS DE PRECIO'!$C343,INSUMOS!$B:$B,0),1),"")</f>
        <v/>
      </c>
      <c r="C343" s="44"/>
      <c r="D343" s="45" t="str">
        <f>IF($B343='UNIDADES y TIPOS'!$D$2,INDEX(INSUMOS!$A:$E,MATCH('ANALISIS DE PRECIO'!$C343,INSUMOS!$B:$B,0),3),"No es mano de obra")</f>
        <v>No es mano de obra</v>
      </c>
      <c r="E343" s="46"/>
      <c r="F343" s="47" t="str">
        <f>IF($B343='UNIDADES y TIPOS'!$D$2,INDEX(INSUMOS!$A:$E,MATCH('ANALISIS DE PRECIO'!$C343,INSUMOS!$B:$B,0),4),"No es mano de obra")</f>
        <v>No es mano de obra</v>
      </c>
      <c r="G343" s="48" t="str">
        <f t="shared" ref="G343:G345" si="37">IFERROR(ROUND(E343*F343,2),"")</f>
        <v/>
      </c>
      <c r="H343" s="23"/>
    </row>
    <row r="344" spans="1:9">
      <c r="A344" s="6"/>
      <c r="B344" s="43" t="str">
        <f>IFERROR(INDEX(INSUMOS!A:E,MATCH('ANALISIS DE PRECIO'!$C344,INSUMOS!$B:$B,0),1),"")</f>
        <v/>
      </c>
      <c r="C344" s="44"/>
      <c r="D344" s="45" t="str">
        <f>IF($B344='UNIDADES y TIPOS'!$D$2,INDEX(INSUMOS!$A:$E,MATCH('ANALISIS DE PRECIO'!$C344,INSUMOS!$B:$B,0),3),"No es mano de obra")</f>
        <v>No es mano de obra</v>
      </c>
      <c r="E344" s="46"/>
      <c r="F344" s="47" t="str">
        <f>IF($B344='UNIDADES y TIPOS'!$D$2,INDEX(INSUMOS!$A:$E,MATCH('ANALISIS DE PRECIO'!$C344,INSUMOS!$B:$B,0),4),"No es mano de obra")</f>
        <v>No es mano de obra</v>
      </c>
      <c r="G344" s="48" t="str">
        <f t="shared" si="37"/>
        <v/>
      </c>
      <c r="H344" s="23"/>
    </row>
    <row r="345" spans="1:9">
      <c r="A345" s="6"/>
      <c r="B345" s="43" t="str">
        <f>IFERROR(INDEX(INSUMOS!A:E,MATCH('ANALISIS DE PRECIO'!$C345,INSUMOS!$B:$B,0),1),"")</f>
        <v/>
      </c>
      <c r="C345" s="44"/>
      <c r="D345" s="45" t="str">
        <f>IF($B345='UNIDADES y TIPOS'!$D$2,INDEX(INSUMOS!$A:$E,MATCH('ANALISIS DE PRECIO'!$C345,INSUMOS!$B:$B,0),3),"No es mano de obra")</f>
        <v>No es mano de obra</v>
      </c>
      <c r="E345" s="46"/>
      <c r="F345" s="47" t="str">
        <f>IF($B345='UNIDADES y TIPOS'!$D$2,INDEX(INSUMOS!$A:$E,MATCH('ANALISIS DE PRECIO'!$C345,INSUMOS!$B:$B,0),4),"No es mano de obra")</f>
        <v>No es mano de obra</v>
      </c>
      <c r="G345" s="48" t="str">
        <f t="shared" si="37"/>
        <v/>
      </c>
      <c r="H345" s="23"/>
    </row>
    <row r="346" spans="1:9">
      <c r="A346" s="6"/>
      <c r="B346" s="49"/>
      <c r="C346" s="50" t="s">
        <v>305</v>
      </c>
      <c r="D346" s="50"/>
      <c r="E346" s="51"/>
      <c r="F346" s="52"/>
      <c r="G346" s="53"/>
      <c r="H346" s="54">
        <f>SUM(G342:G345)</f>
        <v>0</v>
      </c>
      <c r="I346" s="74">
        <f>IFERROR(H346/H363,0)</f>
        <v>0</v>
      </c>
    </row>
    <row r="347" spans="1:9">
      <c r="A347" s="6"/>
      <c r="B347" s="55"/>
      <c r="C347" s="56" t="s">
        <v>50</v>
      </c>
      <c r="D347" s="57"/>
      <c r="E347" s="57"/>
      <c r="F347" s="58"/>
      <c r="G347" s="59"/>
      <c r="H347" s="23"/>
    </row>
    <row r="348" spans="1:9">
      <c r="A348" s="6"/>
      <c r="B348" s="43" t="str">
        <f>IFERROR(INDEX(INSUMOS!A:E,MATCH('ANALISIS DE PRECIO'!$C348,INSUMOS!$B:$B,0),1),"")</f>
        <v/>
      </c>
      <c r="C348" s="44"/>
      <c r="D348" s="45" t="str">
        <f>IF($B348='UNIDADES y TIPOS'!$D$3,INDEX(INSUMOS!$A:$E,MATCH('ANALISIS DE PRECIO'!$C348,INSUMOS!$B:$B,0),3),"No es material")</f>
        <v>No es material</v>
      </c>
      <c r="E348" s="46"/>
      <c r="F348" s="47" t="str">
        <f>IF($B348='UNIDADES y TIPOS'!$D$3,INDEX(INSUMOS!$A:$E,MATCH('ANALISIS DE PRECIO'!$C348,INSUMOS!$B:$B,0),4),"No es material")</f>
        <v>No es material</v>
      </c>
      <c r="G348" s="48" t="str">
        <f>IFERROR(ROUND(E348*F348,2),"")</f>
        <v/>
      </c>
      <c r="H348" s="23"/>
    </row>
    <row r="349" spans="1:9">
      <c r="A349" s="6"/>
      <c r="B349" s="43" t="str">
        <f>IFERROR(INDEX(INSUMOS!A:E,MATCH('ANALISIS DE PRECIO'!$C349,INSUMOS!$B:$B,0),1),"")</f>
        <v/>
      </c>
      <c r="C349" s="44"/>
      <c r="D349" s="45" t="str">
        <f>IF($B349='UNIDADES y TIPOS'!$D$3,INDEX(INSUMOS!$A:$E,MATCH('ANALISIS DE PRECIO'!$C349,INSUMOS!$B:$B,0),3),"No es material")</f>
        <v>No es material</v>
      </c>
      <c r="E349" s="46"/>
      <c r="F349" s="47" t="str">
        <f>IF($B349='UNIDADES y TIPOS'!$D$3,INDEX(INSUMOS!$A:$E,MATCH('ANALISIS DE PRECIO'!$C349,INSUMOS!$B:$B,0),4),"No es material")</f>
        <v>No es material</v>
      </c>
      <c r="G349" s="48" t="str">
        <f t="shared" ref="G349:G355" si="38">IFERROR(ROUND(E349*F349,2),"")</f>
        <v/>
      </c>
      <c r="H349" s="23"/>
    </row>
    <row r="350" spans="1:9">
      <c r="A350" s="6"/>
      <c r="B350" s="43" t="str">
        <f>IFERROR(INDEX(INSUMOS!A:E,MATCH('ANALISIS DE PRECIO'!$C350,INSUMOS!$B:$B,0),1),"")</f>
        <v/>
      </c>
      <c r="C350" s="44"/>
      <c r="D350" s="45" t="str">
        <f>IF($B350='UNIDADES y TIPOS'!$D$3,INDEX(INSUMOS!$A:$E,MATCH('ANALISIS DE PRECIO'!$C350,INSUMOS!$B:$B,0),3),"No es material")</f>
        <v>No es material</v>
      </c>
      <c r="E350" s="46"/>
      <c r="F350" s="47" t="str">
        <f>IF($B350='UNIDADES y TIPOS'!$D$3,INDEX(INSUMOS!$A:$E,MATCH('ANALISIS DE PRECIO'!$C350,INSUMOS!$B:$B,0),4),"No es material")</f>
        <v>No es material</v>
      </c>
      <c r="G350" s="48" t="str">
        <f t="shared" si="38"/>
        <v/>
      </c>
      <c r="H350" s="23"/>
    </row>
    <row r="351" spans="1:9">
      <c r="A351" s="6"/>
      <c r="B351" s="43" t="str">
        <f>IFERROR(INDEX(INSUMOS!A:E,MATCH('ANALISIS DE PRECIO'!$C351,INSUMOS!$B:$B,0),1),"")</f>
        <v/>
      </c>
      <c r="C351" s="44"/>
      <c r="D351" s="45" t="str">
        <f>IF($B351='UNIDADES y TIPOS'!$D$3,INDEX(INSUMOS!$A:$E,MATCH('ANALISIS DE PRECIO'!$C351,INSUMOS!$B:$B,0),3),"No es material")</f>
        <v>No es material</v>
      </c>
      <c r="E351" s="46"/>
      <c r="F351" s="47" t="str">
        <f>IF($B351='UNIDADES y TIPOS'!$D$3,INDEX(INSUMOS!$A:$E,MATCH('ANALISIS DE PRECIO'!$C351,INSUMOS!$B:$B,0),4),"No es material")</f>
        <v>No es material</v>
      </c>
      <c r="G351" s="48" t="str">
        <f t="shared" si="38"/>
        <v/>
      </c>
      <c r="H351" s="23"/>
    </row>
    <row r="352" spans="1:9">
      <c r="A352" s="6"/>
      <c r="B352" s="43" t="str">
        <f>IFERROR(INDEX(INSUMOS!A:E,MATCH('ANALISIS DE PRECIO'!$C352,INSUMOS!$B:$B,0),1),"")</f>
        <v/>
      </c>
      <c r="C352" s="44"/>
      <c r="D352" s="45" t="str">
        <f>IF($B352='UNIDADES y TIPOS'!$D$3,INDEX(INSUMOS!$A:$E,MATCH('ANALISIS DE PRECIO'!$C352,INSUMOS!$B:$B,0),3),"No es material")</f>
        <v>No es material</v>
      </c>
      <c r="E352" s="46"/>
      <c r="F352" s="47" t="str">
        <f>IF($B352='UNIDADES y TIPOS'!$D$3,INDEX(INSUMOS!$A:$E,MATCH('ANALISIS DE PRECIO'!$C352,INSUMOS!$B:$B,0),4),"No es material")</f>
        <v>No es material</v>
      </c>
      <c r="G352" s="48" t="str">
        <f t="shared" si="38"/>
        <v/>
      </c>
      <c r="H352" s="23"/>
    </row>
    <row r="353" spans="1:9">
      <c r="A353" s="6"/>
      <c r="B353" s="43" t="str">
        <f>IFERROR(INDEX(INSUMOS!A:E,MATCH('ANALISIS DE PRECIO'!$C353,INSUMOS!$B:$B,0),1),"")</f>
        <v/>
      </c>
      <c r="C353" s="44"/>
      <c r="D353" s="45" t="str">
        <f>IF($B353='UNIDADES y TIPOS'!$D$3,INDEX(INSUMOS!$A:$E,MATCH('ANALISIS DE PRECIO'!$C353,INSUMOS!$B:$B,0),3),"No es material")</f>
        <v>No es material</v>
      </c>
      <c r="E353" s="46"/>
      <c r="F353" s="47" t="str">
        <f>IF($B353='UNIDADES y TIPOS'!$D$3,INDEX(INSUMOS!$A:$E,MATCH('ANALISIS DE PRECIO'!$C353,INSUMOS!$B:$B,0),4),"No es material")</f>
        <v>No es material</v>
      </c>
      <c r="G353" s="48" t="str">
        <f t="shared" si="38"/>
        <v/>
      </c>
      <c r="H353" s="23"/>
    </row>
    <row r="354" spans="1:9">
      <c r="A354" s="6"/>
      <c r="B354" s="43" t="str">
        <f>IFERROR(INDEX(INSUMOS!A:E,MATCH('ANALISIS DE PRECIO'!$C354,INSUMOS!$B:$B,0),1),"")</f>
        <v/>
      </c>
      <c r="C354" s="44"/>
      <c r="D354" s="45" t="str">
        <f>IF($B354='UNIDADES y TIPOS'!$D$3,INDEX(INSUMOS!$A:$E,MATCH('ANALISIS DE PRECIO'!$C354,INSUMOS!$B:$B,0),3),"No es material")</f>
        <v>No es material</v>
      </c>
      <c r="E354" s="46"/>
      <c r="F354" s="47" t="str">
        <f>IF($B354='UNIDADES y TIPOS'!$D$3,INDEX(INSUMOS!$A:$E,MATCH('ANALISIS DE PRECIO'!$C354,INSUMOS!$B:$B,0),4),"No es material")</f>
        <v>No es material</v>
      </c>
      <c r="G354" s="48" t="str">
        <f t="shared" si="38"/>
        <v/>
      </c>
      <c r="H354" s="23"/>
    </row>
    <row r="355" spans="1:9">
      <c r="A355" s="6"/>
      <c r="B355" s="43" t="str">
        <f>IFERROR(INDEX(INSUMOS!A:E,MATCH('ANALISIS DE PRECIO'!$C355,INSUMOS!$B:$B,0),1),"")</f>
        <v/>
      </c>
      <c r="C355" s="44"/>
      <c r="D355" s="45" t="str">
        <f>IF($B355='UNIDADES y TIPOS'!$D$3,INDEX(INSUMOS!$A:$E,MATCH('ANALISIS DE PRECIO'!$C355,INSUMOS!$B:$B,0),3),"No es material")</f>
        <v>No es material</v>
      </c>
      <c r="E355" s="46"/>
      <c r="F355" s="47" t="str">
        <f>IF($B355='UNIDADES y TIPOS'!$D$3,INDEX(INSUMOS!$A:$E,MATCH('ANALISIS DE PRECIO'!$C355,INSUMOS!$B:$B,0),4),"No es material")</f>
        <v>No es material</v>
      </c>
      <c r="G355" s="48" t="str">
        <f t="shared" si="38"/>
        <v/>
      </c>
      <c r="H355" s="23"/>
    </row>
    <row r="356" spans="1:9">
      <c r="A356" s="6"/>
      <c r="B356" s="49"/>
      <c r="C356" s="50" t="s">
        <v>306</v>
      </c>
      <c r="D356" s="50"/>
      <c r="E356" s="51"/>
      <c r="F356" s="52"/>
      <c r="G356" s="53"/>
      <c r="H356" s="54">
        <f>SUM(G348:G355)</f>
        <v>0</v>
      </c>
      <c r="I356" s="74">
        <f>IFERROR(H356/H363,0)</f>
        <v>0</v>
      </c>
    </row>
    <row r="357" spans="1:9">
      <c r="A357" s="6"/>
      <c r="B357" s="38"/>
      <c r="C357" s="39" t="s">
        <v>307</v>
      </c>
      <c r="D357" s="40"/>
      <c r="E357" s="40"/>
      <c r="F357" s="41"/>
      <c r="G357" s="42"/>
      <c r="H357" s="23"/>
    </row>
    <row r="358" spans="1:9">
      <c r="A358" s="6"/>
      <c r="B358" s="43" t="str">
        <f>IFERROR(INDEX(INSUMOS!A:E,MATCH('ANALISIS DE PRECIO'!$C358,INSUMOS!$B:$B,0),1),"")</f>
        <v/>
      </c>
      <c r="C358" s="44"/>
      <c r="D358" s="45" t="str">
        <f>IF(OR($B358='UNIDADES y TIPOS'!$D$4,'ANALISIS DE PRECIO'!$B358='UNIDADES y TIPOS'!$D$5),INDEX(INSUMOS!$A:$E,MATCH('ANALISIS DE PRECIO'!$C358,INSUMOS!$B:$B,0),3),"No es EQ. ni Otro Rec.")</f>
        <v>No es EQ. ni Otro Rec.</v>
      </c>
      <c r="E358" s="46"/>
      <c r="F358" s="47" t="str">
        <f>IF(OR($B358='UNIDADES y TIPOS'!$D$4,'ANALISIS DE PRECIO'!$B358='UNIDADES y TIPOS'!$D$5),INDEX(INSUMOS!$A:$E,MATCH('ANALISIS DE PRECIO'!$C358,INSUMOS!$B:$B,0),4),"No es EQ. ni Otro Rec.")</f>
        <v>No es EQ. ni Otro Rec.</v>
      </c>
      <c r="G358" s="48" t="str">
        <f>IFERROR(ROUND(E358*F358,2),"")</f>
        <v/>
      </c>
      <c r="H358" s="23"/>
    </row>
    <row r="359" spans="1:9">
      <c r="A359" s="6"/>
      <c r="B359" s="43" t="str">
        <f>IFERROR(INDEX(INSUMOS!A:E,MATCH('ANALISIS DE PRECIO'!$C359,INSUMOS!$B:$B,0),1),"")</f>
        <v/>
      </c>
      <c r="C359" s="44"/>
      <c r="D359" s="45" t="str">
        <f>IF(OR($B359='UNIDADES y TIPOS'!$D$4,'ANALISIS DE PRECIO'!$B359='UNIDADES y TIPOS'!$D$5),INDEX(INSUMOS!$A:$E,MATCH('ANALISIS DE PRECIO'!$C359,INSUMOS!$B:$B,0),3),"No es EQ. ni Otro Rec.")</f>
        <v>No es EQ. ni Otro Rec.</v>
      </c>
      <c r="E359" s="46"/>
      <c r="F359" s="47" t="str">
        <f>IF(OR($B359='UNIDADES y TIPOS'!$D$4,'ANALISIS DE PRECIO'!$B359='UNIDADES y TIPOS'!$D$5),INDEX(INSUMOS!$A:$E,MATCH('ANALISIS DE PRECIO'!$C359,INSUMOS!$B:$B,0),4),"No es EQ. ni Otro Rec.")</f>
        <v>No es EQ. ni Otro Rec.</v>
      </c>
      <c r="G359" s="48" t="str">
        <f t="shared" ref="G359:G361" si="39">IFERROR(ROUND(E359*F359,2),"")</f>
        <v/>
      </c>
      <c r="H359" s="23"/>
    </row>
    <row r="360" spans="1:9">
      <c r="A360" s="6"/>
      <c r="B360" s="43" t="str">
        <f>IFERROR(INDEX(INSUMOS!A:E,MATCH('ANALISIS DE PRECIO'!$C360,INSUMOS!$B:$B,0),1),"")</f>
        <v/>
      </c>
      <c r="C360" s="44"/>
      <c r="D360" s="45" t="str">
        <f>IF(OR($B360='UNIDADES y TIPOS'!$D$4,'ANALISIS DE PRECIO'!$B360='UNIDADES y TIPOS'!$D$5),INDEX(INSUMOS!$A:$E,MATCH('ANALISIS DE PRECIO'!$C360,INSUMOS!$B:$B,0),3),"No es EQ. ni Otro Rec.")</f>
        <v>No es EQ. ni Otro Rec.</v>
      </c>
      <c r="E360" s="46"/>
      <c r="F360" s="47" t="str">
        <f>IF(OR($B360='UNIDADES y TIPOS'!$D$4,'ANALISIS DE PRECIO'!$B360='UNIDADES y TIPOS'!$D$5),INDEX(INSUMOS!$A:$E,MATCH('ANALISIS DE PRECIO'!$C360,INSUMOS!$B:$B,0),4),"No es EQ. ni Otro Rec.")</f>
        <v>No es EQ. ni Otro Rec.</v>
      </c>
      <c r="G360" s="48" t="str">
        <f t="shared" si="39"/>
        <v/>
      </c>
      <c r="H360" s="23"/>
    </row>
    <row r="361" spans="1:9">
      <c r="A361" s="6"/>
      <c r="B361" s="43" t="str">
        <f>IFERROR(INDEX(INSUMOS!A:E,MATCH('ANALISIS DE PRECIO'!$C361,INSUMOS!$B:$B,0),1),"")</f>
        <v/>
      </c>
      <c r="C361" s="44"/>
      <c r="D361" s="45" t="str">
        <f>IF(OR($B361='UNIDADES y TIPOS'!$D$4,'ANALISIS DE PRECIO'!$B361='UNIDADES y TIPOS'!$D$5),INDEX(INSUMOS!$A:$E,MATCH('ANALISIS DE PRECIO'!$C361,INSUMOS!$B:$B,0),3),"No es EQ. ni Otro Rec.")</f>
        <v>No es EQ. ni Otro Rec.</v>
      </c>
      <c r="E361" s="46"/>
      <c r="F361" s="47" t="str">
        <f>IF(OR($B361='UNIDADES y TIPOS'!$D$4,'ANALISIS DE PRECIO'!$B361='UNIDADES y TIPOS'!$D$5),INDEX(INSUMOS!$A:$E,MATCH('ANALISIS DE PRECIO'!$C361,INSUMOS!$B:$B,0),4),"No es EQ. ni Otro Rec.")</f>
        <v>No es EQ. ni Otro Rec.</v>
      </c>
      <c r="G361" s="48" t="str">
        <f t="shared" si="39"/>
        <v/>
      </c>
      <c r="H361" s="23"/>
    </row>
    <row r="362" spans="1:9" ht="15.75" thickBot="1">
      <c r="B362" s="49"/>
      <c r="C362" s="50" t="s">
        <v>308</v>
      </c>
      <c r="D362" s="50"/>
      <c r="E362" s="51"/>
      <c r="F362" s="52"/>
      <c r="G362" s="53"/>
      <c r="H362" s="54">
        <f>SUM(G358:G361)</f>
        <v>0</v>
      </c>
      <c r="I362" s="74">
        <f>IFERROR(H362/H363,0)</f>
        <v>0</v>
      </c>
    </row>
    <row r="363" spans="1:9" ht="15.75" thickBot="1">
      <c r="B363" s="23"/>
      <c r="C363" s="23"/>
      <c r="D363" s="60"/>
      <c r="E363" s="60"/>
      <c r="F363" s="61" t="s">
        <v>309</v>
      </c>
      <c r="G363" s="62"/>
      <c r="H363" s="63">
        <f>SUM(H346,H356,H362)</f>
        <v>0</v>
      </c>
    </row>
    <row r="364" spans="1:9" ht="15.75" thickBot="1">
      <c r="F364" s="64" t="s">
        <v>310</v>
      </c>
      <c r="G364" s="65"/>
      <c r="H364" s="66">
        <f>'Coeficiente de Pase'!$C$13</f>
        <v>1</v>
      </c>
    </row>
    <row r="365" spans="1:9" ht="15.75" thickBot="1">
      <c r="F365" s="67" t="str">
        <f>CONCATENATE("PRECIO UNITARIO ","(","$","/",D340,")")</f>
        <v>PRECIO UNITARIO ($/m²)</v>
      </c>
      <c r="G365" s="68"/>
      <c r="H365" s="69">
        <f>H363*H364</f>
        <v>0</v>
      </c>
    </row>
    <row r="367" spans="1:9">
      <c r="B367" s="70" t="s">
        <v>380</v>
      </c>
      <c r="C367" s="71" t="str">
        <f>IFERROR(INDEX(COMPUTO!$A:$D,MATCH('ANALISIS DE PRECIO'!$B367,COMPUTO!$A:$A,0),2),"")</f>
        <v>a) Contrapiso de Nivelación hormigón de grava armado – terminación alisado</v>
      </c>
      <c r="D367" s="70" t="str">
        <f>IFERROR(INDEX(COMPUTO!$A:$D,MATCH('ANALISIS DE PRECIO'!$B367,COMPUTO!$A:$A,0),3),"")</f>
        <v>m²</v>
      </c>
      <c r="E367" s="70">
        <f>IFERROR(INDEX(COMPUTO!$A:$D,MATCH('ANALISIS DE PRECIO'!$B367,COMPUTO!$A:$A,0),4),"")</f>
        <v>10</v>
      </c>
      <c r="F367" s="72">
        <f>ROUND(H393,2)</f>
        <v>0</v>
      </c>
      <c r="G367" s="73"/>
      <c r="H367" s="24"/>
      <c r="I367" s="15"/>
    </row>
    <row r="368" spans="1:9">
      <c r="B368" s="38"/>
      <c r="C368" s="39" t="s">
        <v>48</v>
      </c>
      <c r="D368" s="40"/>
      <c r="E368" s="40"/>
      <c r="F368" s="41"/>
      <c r="G368" s="42"/>
      <c r="H368" s="23"/>
    </row>
    <row r="369" spans="2:9">
      <c r="B369" s="43" t="str">
        <f>IFERROR(INDEX(INSUMOS!A:E,MATCH('ANALISIS DE PRECIO'!$C369,INSUMOS!$B:$B,0),1),"")</f>
        <v/>
      </c>
      <c r="C369" s="44"/>
      <c r="D369" s="45" t="str">
        <f>IF($B369='UNIDADES y TIPOS'!$D$2,INDEX(INSUMOS!$A:$E,MATCH('ANALISIS DE PRECIO'!$C369,INSUMOS!$B:$B,0),3),"No es mano de obra")</f>
        <v>No es mano de obra</v>
      </c>
      <c r="E369" s="46"/>
      <c r="F369" s="47" t="str">
        <f>IF($B369='UNIDADES y TIPOS'!$D$2,INDEX(INSUMOS!$A:$E,MATCH('ANALISIS DE PRECIO'!$C369,INSUMOS!$B:$B,0),4),"No es mano de obra")</f>
        <v>No es mano de obra</v>
      </c>
      <c r="G369" s="48" t="str">
        <f>IFERROR(ROUND(E369*F369,2),"")</f>
        <v/>
      </c>
      <c r="H369" s="23"/>
    </row>
    <row r="370" spans="2:9">
      <c r="B370" s="43" t="str">
        <f>IFERROR(INDEX(INSUMOS!A:E,MATCH('ANALISIS DE PRECIO'!$C370,INSUMOS!$B:$B,0),1),"")</f>
        <v/>
      </c>
      <c r="C370" s="44"/>
      <c r="D370" s="45" t="str">
        <f>IF($B370='UNIDADES y TIPOS'!$D$2,INDEX(INSUMOS!$A:$E,MATCH('ANALISIS DE PRECIO'!$C370,INSUMOS!$B:$B,0),3),"No es mano de obra")</f>
        <v>No es mano de obra</v>
      </c>
      <c r="E370" s="46"/>
      <c r="F370" s="47" t="str">
        <f>IF($B370='UNIDADES y TIPOS'!$D$2,INDEX(INSUMOS!$A:$E,MATCH('ANALISIS DE PRECIO'!$C370,INSUMOS!$B:$B,0),4),"No es mano de obra")</f>
        <v>No es mano de obra</v>
      </c>
      <c r="G370" s="48" t="str">
        <f t="shared" ref="G370:G372" si="40">IFERROR(ROUND(E370*F370,2),"")</f>
        <v/>
      </c>
      <c r="H370" s="23"/>
    </row>
    <row r="371" spans="2:9">
      <c r="B371" s="43" t="str">
        <f>IFERROR(INDEX(INSUMOS!A:E,MATCH('ANALISIS DE PRECIO'!$C371,INSUMOS!$B:$B,0),1),"")</f>
        <v/>
      </c>
      <c r="C371" s="44"/>
      <c r="D371" s="45" t="str">
        <f>IF($B371='UNIDADES y TIPOS'!$D$2,INDEX(INSUMOS!$A:$E,MATCH('ANALISIS DE PRECIO'!$C371,INSUMOS!$B:$B,0),3),"No es mano de obra")</f>
        <v>No es mano de obra</v>
      </c>
      <c r="E371" s="46"/>
      <c r="F371" s="47" t="str">
        <f>IF($B371='UNIDADES y TIPOS'!$D$2,INDEX(INSUMOS!$A:$E,MATCH('ANALISIS DE PRECIO'!$C371,INSUMOS!$B:$B,0),4),"No es mano de obra")</f>
        <v>No es mano de obra</v>
      </c>
      <c r="G371" s="48" t="str">
        <f t="shared" si="40"/>
        <v/>
      </c>
      <c r="H371" s="23"/>
    </row>
    <row r="372" spans="2:9">
      <c r="B372" s="43" t="str">
        <f>IFERROR(INDEX(INSUMOS!A:E,MATCH('ANALISIS DE PRECIO'!$C372,INSUMOS!$B:$B,0),1),"")</f>
        <v/>
      </c>
      <c r="C372" s="44"/>
      <c r="D372" s="45" t="str">
        <f>IF($B372='UNIDADES y TIPOS'!$D$2,INDEX(INSUMOS!$A:$E,MATCH('ANALISIS DE PRECIO'!$C372,INSUMOS!$B:$B,0),3),"No es mano de obra")</f>
        <v>No es mano de obra</v>
      </c>
      <c r="E372" s="46"/>
      <c r="F372" s="47" t="str">
        <f>IF($B372='UNIDADES y TIPOS'!$D$2,INDEX(INSUMOS!$A:$E,MATCH('ANALISIS DE PRECIO'!$C372,INSUMOS!$B:$B,0),4),"No es mano de obra")</f>
        <v>No es mano de obra</v>
      </c>
      <c r="G372" s="48" t="str">
        <f t="shared" si="40"/>
        <v/>
      </c>
      <c r="H372" s="23"/>
    </row>
    <row r="373" spans="2:9">
      <c r="B373" s="49"/>
      <c r="C373" s="50" t="s">
        <v>305</v>
      </c>
      <c r="D373" s="50"/>
      <c r="E373" s="51"/>
      <c r="F373" s="52"/>
      <c r="G373" s="53"/>
      <c r="H373" s="54">
        <f>SUM(G369:G372)</f>
        <v>0</v>
      </c>
      <c r="I373" s="74">
        <f>IFERROR(H373/H391,0)</f>
        <v>0</v>
      </c>
    </row>
    <row r="374" spans="2:9">
      <c r="B374" s="55"/>
      <c r="C374" s="56" t="s">
        <v>50</v>
      </c>
      <c r="D374" s="57"/>
      <c r="E374" s="57"/>
      <c r="F374" s="58"/>
      <c r="G374" s="59"/>
      <c r="H374" s="23"/>
    </row>
    <row r="375" spans="2:9">
      <c r="B375" s="43" t="str">
        <f>IFERROR(INDEX(INSUMOS!A:E,MATCH('ANALISIS DE PRECIO'!$C375,INSUMOS!$B:$B,0),1),"")</f>
        <v/>
      </c>
      <c r="C375" s="44"/>
      <c r="D375" s="45" t="str">
        <f>IF($B375='UNIDADES y TIPOS'!$D$3,INDEX(INSUMOS!$A:$E,MATCH('ANALISIS DE PRECIO'!$C375,INSUMOS!$B:$B,0),3),"No es material")</f>
        <v>No es material</v>
      </c>
      <c r="E375" s="46"/>
      <c r="F375" s="47" t="str">
        <f>IF($B375='UNIDADES y TIPOS'!$D$3,INDEX(INSUMOS!$A:$E,MATCH('ANALISIS DE PRECIO'!$C375,INSUMOS!$B:$B,0),4),"No es material")</f>
        <v>No es material</v>
      </c>
      <c r="G375" s="48" t="str">
        <f>IFERROR(ROUND(E375*F375,2),"")</f>
        <v/>
      </c>
      <c r="H375" s="23"/>
    </row>
    <row r="376" spans="2:9">
      <c r="B376" s="43" t="str">
        <f>IFERROR(INDEX(INSUMOS!A:E,MATCH('ANALISIS DE PRECIO'!$C376,INSUMOS!$B:$B,0),1),"")</f>
        <v/>
      </c>
      <c r="C376" s="44"/>
      <c r="D376" s="45" t="str">
        <f>IF($B376='UNIDADES y TIPOS'!$D$3,INDEX(INSUMOS!$A:$E,MATCH('ANALISIS DE PRECIO'!$C376,INSUMOS!$B:$B,0),3),"No es material")</f>
        <v>No es material</v>
      </c>
      <c r="E376" s="46"/>
      <c r="F376" s="47" t="str">
        <f>IF($B376='UNIDADES y TIPOS'!$D$3,INDEX(INSUMOS!$A:$E,MATCH('ANALISIS DE PRECIO'!$C376,INSUMOS!$B:$B,0),4),"No es material")</f>
        <v>No es material</v>
      </c>
      <c r="G376" s="48" t="str">
        <f t="shared" ref="G376:G383" si="41">IFERROR(ROUND(E376*F376,2),"")</f>
        <v/>
      </c>
      <c r="H376" s="23"/>
    </row>
    <row r="377" spans="2:9">
      <c r="B377" s="43" t="str">
        <f>IFERROR(INDEX(INSUMOS!A:E,MATCH('ANALISIS DE PRECIO'!$C377,INSUMOS!$B:$B,0),1),"")</f>
        <v/>
      </c>
      <c r="C377" s="44"/>
      <c r="D377" s="45" t="str">
        <f>IF($B377='UNIDADES y TIPOS'!$D$3,INDEX(INSUMOS!$A:$E,MATCH('ANALISIS DE PRECIO'!$C377,INSUMOS!$B:$B,0),3),"No es material")</f>
        <v>No es material</v>
      </c>
      <c r="E377" s="46"/>
      <c r="F377" s="47" t="str">
        <f>IF($B377='UNIDADES y TIPOS'!$D$3,INDEX(INSUMOS!$A:$E,MATCH('ANALISIS DE PRECIO'!$C377,INSUMOS!$B:$B,0),4),"No es material")</f>
        <v>No es material</v>
      </c>
      <c r="G377" s="48" t="str">
        <f t="shared" si="41"/>
        <v/>
      </c>
      <c r="H377" s="23"/>
    </row>
    <row r="378" spans="2:9">
      <c r="B378" s="43" t="str">
        <f>IFERROR(INDEX(INSUMOS!A:E,MATCH('ANALISIS DE PRECIO'!$C378,INSUMOS!$B:$B,0),1),"")</f>
        <v/>
      </c>
      <c r="C378" s="44"/>
      <c r="D378" s="45" t="str">
        <f>IF($B378='UNIDADES y TIPOS'!$D$3,INDEX(INSUMOS!$A:$E,MATCH('ANALISIS DE PRECIO'!$C378,INSUMOS!$B:$B,0),3),"No es material")</f>
        <v>No es material</v>
      </c>
      <c r="E378" s="46"/>
      <c r="F378" s="47" t="str">
        <f>IF($B378='UNIDADES y TIPOS'!$D$3,INDEX(INSUMOS!$A:$E,MATCH('ANALISIS DE PRECIO'!$C378,INSUMOS!$B:$B,0),4),"No es material")</f>
        <v>No es material</v>
      </c>
      <c r="G378" s="48" t="str">
        <f t="shared" si="41"/>
        <v/>
      </c>
      <c r="H378" s="23"/>
    </row>
    <row r="379" spans="2:9">
      <c r="B379" s="43" t="str">
        <f>IFERROR(INDEX(INSUMOS!A:E,MATCH('ANALISIS DE PRECIO'!$C379,INSUMOS!$B:$B,0),1),"")</f>
        <v/>
      </c>
      <c r="C379" s="44"/>
      <c r="D379" s="45" t="str">
        <f>IF($B379='UNIDADES y TIPOS'!$D$3,INDEX(INSUMOS!$A:$E,MATCH('ANALISIS DE PRECIO'!$C379,INSUMOS!$B:$B,0),3),"No es material")</f>
        <v>No es material</v>
      </c>
      <c r="E379" s="46"/>
      <c r="F379" s="47" t="str">
        <f>IF($B379='UNIDADES y TIPOS'!$D$3,INDEX(INSUMOS!$A:$E,MATCH('ANALISIS DE PRECIO'!$C379,INSUMOS!$B:$B,0),4),"No es material")</f>
        <v>No es material</v>
      </c>
      <c r="G379" s="48" t="str">
        <f t="shared" si="41"/>
        <v/>
      </c>
      <c r="H379" s="23"/>
    </row>
    <row r="380" spans="2:9">
      <c r="B380" s="43" t="str">
        <f>IFERROR(INDEX(INSUMOS!A:E,MATCH('ANALISIS DE PRECIO'!$C380,INSUMOS!$B:$B,0),1),"")</f>
        <v/>
      </c>
      <c r="C380" s="44"/>
      <c r="D380" s="45" t="str">
        <f>IF($B380='UNIDADES y TIPOS'!$D$3,INDEX(INSUMOS!$A:$E,MATCH('ANALISIS DE PRECIO'!$C380,INSUMOS!$B:$B,0),3),"No es material")</f>
        <v>No es material</v>
      </c>
      <c r="E380" s="46"/>
      <c r="F380" s="47" t="str">
        <f>IF($B380='UNIDADES y TIPOS'!$D$3,INDEX(INSUMOS!$A:$E,MATCH('ANALISIS DE PRECIO'!$C380,INSUMOS!$B:$B,0),4),"No es material")</f>
        <v>No es material</v>
      </c>
      <c r="G380" s="48" t="str">
        <f t="shared" si="41"/>
        <v/>
      </c>
      <c r="H380" s="23"/>
    </row>
    <row r="381" spans="2:9">
      <c r="B381" s="43" t="str">
        <f>IFERROR(INDEX(INSUMOS!A:E,MATCH('ANALISIS DE PRECIO'!$C381,INSUMOS!$B:$B,0),1),"")</f>
        <v/>
      </c>
      <c r="C381" s="44"/>
      <c r="D381" s="45" t="str">
        <f>IF($B381='UNIDADES y TIPOS'!$D$3,INDEX(INSUMOS!$A:$E,MATCH('ANALISIS DE PRECIO'!$C381,INSUMOS!$B:$B,0),3),"No es material")</f>
        <v>No es material</v>
      </c>
      <c r="E381" s="46"/>
      <c r="F381" s="47" t="str">
        <f>IF($B381='UNIDADES y TIPOS'!$D$3,INDEX(INSUMOS!$A:$E,MATCH('ANALISIS DE PRECIO'!$C381,INSUMOS!$B:$B,0),4),"No es material")</f>
        <v>No es material</v>
      </c>
      <c r="G381" s="48" t="str">
        <f t="shared" si="41"/>
        <v/>
      </c>
      <c r="H381" s="23"/>
    </row>
    <row r="382" spans="2:9">
      <c r="B382" s="43" t="str">
        <f>IFERROR(INDEX(INSUMOS!A:E,MATCH('ANALISIS DE PRECIO'!$C382,INSUMOS!$B:$B,0),1),"")</f>
        <v/>
      </c>
      <c r="C382" s="44"/>
      <c r="D382" s="45" t="str">
        <f>IF($B382='UNIDADES y TIPOS'!$D$3,INDEX(INSUMOS!$A:$E,MATCH('ANALISIS DE PRECIO'!$C382,INSUMOS!$B:$B,0),3),"No es material")</f>
        <v>No es material</v>
      </c>
      <c r="E382" s="46"/>
      <c r="F382" s="47" t="str">
        <f>IF($B382='UNIDADES y TIPOS'!$D$3,INDEX(INSUMOS!$A:$E,MATCH('ANALISIS DE PRECIO'!$C382,INSUMOS!$B:$B,0),4),"No es material")</f>
        <v>No es material</v>
      </c>
      <c r="G382" s="48" t="str">
        <f t="shared" si="41"/>
        <v/>
      </c>
      <c r="H382" s="23"/>
    </row>
    <row r="383" spans="2:9">
      <c r="B383" s="43" t="str">
        <f>IFERROR(INDEX(INSUMOS!A:E,MATCH('ANALISIS DE PRECIO'!$C383,INSUMOS!$B:$B,0),1),"")</f>
        <v/>
      </c>
      <c r="C383" s="44"/>
      <c r="D383" s="45" t="str">
        <f>IF($B383='UNIDADES y TIPOS'!$D$3,INDEX(INSUMOS!$A:$E,MATCH('ANALISIS DE PRECIO'!$C383,INSUMOS!$B:$B,0),3),"No es material")</f>
        <v>No es material</v>
      </c>
      <c r="E383" s="46"/>
      <c r="F383" s="47" t="str">
        <f>IF($B383='UNIDADES y TIPOS'!$D$3,INDEX(INSUMOS!$A:$E,MATCH('ANALISIS DE PRECIO'!$C383,INSUMOS!$B:$B,0),4),"No es material")</f>
        <v>No es material</v>
      </c>
      <c r="G383" s="48" t="str">
        <f t="shared" si="41"/>
        <v/>
      </c>
      <c r="H383" s="23"/>
    </row>
    <row r="384" spans="2:9">
      <c r="B384" s="49"/>
      <c r="C384" s="50" t="s">
        <v>306</v>
      </c>
      <c r="D384" s="50"/>
      <c r="E384" s="51"/>
      <c r="F384" s="52"/>
      <c r="G384" s="53"/>
      <c r="H384" s="54">
        <f>SUM(G375:G383)</f>
        <v>0</v>
      </c>
      <c r="I384" s="74">
        <f>IFERROR(H384/H391,0)</f>
        <v>0</v>
      </c>
    </row>
    <row r="385" spans="2:9">
      <c r="B385" s="38"/>
      <c r="C385" s="39" t="s">
        <v>307</v>
      </c>
      <c r="D385" s="40"/>
      <c r="E385" s="40"/>
      <c r="F385" s="41"/>
      <c r="G385" s="42"/>
      <c r="H385" s="23"/>
    </row>
    <row r="386" spans="2:9">
      <c r="B386" s="43" t="str">
        <f>IFERROR(INDEX(INSUMOS!A:E,MATCH('ANALISIS DE PRECIO'!$C386,INSUMOS!$B:$B,0),1),"")</f>
        <v/>
      </c>
      <c r="C386" s="44"/>
      <c r="D386" s="45" t="str">
        <f>IF(OR($B386='UNIDADES y TIPOS'!$D$4,'ANALISIS DE PRECIO'!$B386='UNIDADES y TIPOS'!$D$5),INDEX(INSUMOS!$A:$E,MATCH('ANALISIS DE PRECIO'!$C386,INSUMOS!$B:$B,0),3),"No es EQ. ni Otro Rec.")</f>
        <v>No es EQ. ni Otro Rec.</v>
      </c>
      <c r="E386" s="46"/>
      <c r="F386" s="47" t="str">
        <f>IF(OR($B386='UNIDADES y TIPOS'!$D$4,'ANALISIS DE PRECIO'!$B386='UNIDADES y TIPOS'!$D$5),INDEX(INSUMOS!$A:$E,MATCH('ANALISIS DE PRECIO'!$C386,INSUMOS!$B:$B,0),4),"No es EQ. ni Otro Rec.")</f>
        <v>No es EQ. ni Otro Rec.</v>
      </c>
      <c r="G386" s="48" t="str">
        <f>IFERROR(ROUND(E386*F386,2),"")</f>
        <v/>
      </c>
      <c r="H386" s="23"/>
    </row>
    <row r="387" spans="2:9">
      <c r="B387" s="43" t="str">
        <f>IFERROR(INDEX(INSUMOS!A:E,MATCH('ANALISIS DE PRECIO'!$C387,INSUMOS!$B:$B,0),1),"")</f>
        <v/>
      </c>
      <c r="C387" s="44"/>
      <c r="D387" s="45" t="str">
        <f>IF(OR($B387='UNIDADES y TIPOS'!$D$4,'ANALISIS DE PRECIO'!$B387='UNIDADES y TIPOS'!$D$5),INDEX(INSUMOS!$A:$E,MATCH('ANALISIS DE PRECIO'!$C387,INSUMOS!$B:$B,0),3),"No es EQ. ni Otro Rec.")</f>
        <v>No es EQ. ni Otro Rec.</v>
      </c>
      <c r="E387" s="46"/>
      <c r="F387" s="47" t="str">
        <f>IF(OR($B387='UNIDADES y TIPOS'!$D$4,'ANALISIS DE PRECIO'!$B387='UNIDADES y TIPOS'!$D$5),INDEX(INSUMOS!$A:$E,MATCH('ANALISIS DE PRECIO'!$C387,INSUMOS!$B:$B,0),4),"No es EQ. ni Otro Rec.")</f>
        <v>No es EQ. ni Otro Rec.</v>
      </c>
      <c r="G387" s="48" t="str">
        <f t="shared" ref="G387:G389" si="42">IFERROR(ROUND(E387*F387,2),"")</f>
        <v/>
      </c>
      <c r="H387" s="23"/>
    </row>
    <row r="388" spans="2:9">
      <c r="B388" s="43" t="str">
        <f>IFERROR(INDEX(INSUMOS!A:E,MATCH('ANALISIS DE PRECIO'!$C388,INSUMOS!$B:$B,0),1),"")</f>
        <v/>
      </c>
      <c r="C388" s="44"/>
      <c r="D388" s="45" t="str">
        <f>IF(OR($B388='UNIDADES y TIPOS'!$D$4,'ANALISIS DE PRECIO'!$B388='UNIDADES y TIPOS'!$D$5),INDEX(INSUMOS!$A:$E,MATCH('ANALISIS DE PRECIO'!$C388,INSUMOS!$B:$B,0),3),"No es EQ. ni Otro Rec.")</f>
        <v>No es EQ. ni Otro Rec.</v>
      </c>
      <c r="E388" s="46"/>
      <c r="F388" s="47" t="str">
        <f>IF(OR($B388='UNIDADES y TIPOS'!$D$4,'ANALISIS DE PRECIO'!$B388='UNIDADES y TIPOS'!$D$5),INDEX(INSUMOS!$A:$E,MATCH('ANALISIS DE PRECIO'!$C388,INSUMOS!$B:$B,0),4),"No es EQ. ni Otro Rec.")</f>
        <v>No es EQ. ni Otro Rec.</v>
      </c>
      <c r="G388" s="48" t="str">
        <f t="shared" si="42"/>
        <v/>
      </c>
      <c r="H388" s="23"/>
    </row>
    <row r="389" spans="2:9">
      <c r="B389" s="43" t="str">
        <f>IFERROR(INDEX(INSUMOS!A:E,MATCH('ANALISIS DE PRECIO'!$C389,INSUMOS!$B:$B,0),1),"")</f>
        <v/>
      </c>
      <c r="C389" s="44"/>
      <c r="D389" s="45" t="str">
        <f>IF(OR($B389='UNIDADES y TIPOS'!$D$4,'ANALISIS DE PRECIO'!$B389='UNIDADES y TIPOS'!$D$5),INDEX(INSUMOS!$A:$E,MATCH('ANALISIS DE PRECIO'!$C389,INSUMOS!$B:$B,0),3),"No es EQ. ni Otro Rec.")</f>
        <v>No es EQ. ni Otro Rec.</v>
      </c>
      <c r="E389" s="46"/>
      <c r="F389" s="47" t="str">
        <f>IF(OR($B389='UNIDADES y TIPOS'!$D$4,'ANALISIS DE PRECIO'!$B389='UNIDADES y TIPOS'!$D$5),INDEX(INSUMOS!$A:$E,MATCH('ANALISIS DE PRECIO'!$C389,INSUMOS!$B:$B,0),4),"No es EQ. ni Otro Rec.")</f>
        <v>No es EQ. ni Otro Rec.</v>
      </c>
      <c r="G389" s="48" t="str">
        <f t="shared" si="42"/>
        <v/>
      </c>
      <c r="H389" s="23"/>
    </row>
    <row r="390" spans="2:9" ht="15.75" thickBot="1">
      <c r="B390" s="49"/>
      <c r="C390" s="50" t="s">
        <v>308</v>
      </c>
      <c r="D390" s="50"/>
      <c r="E390" s="51"/>
      <c r="F390" s="52"/>
      <c r="G390" s="53"/>
      <c r="H390" s="54">
        <f>SUM(G386:G389)</f>
        <v>0</v>
      </c>
      <c r="I390" s="74">
        <f>IFERROR(H390/H391,0)</f>
        <v>0</v>
      </c>
    </row>
    <row r="391" spans="2:9" ht="15.75" thickBot="1">
      <c r="B391" s="23"/>
      <c r="C391" s="23"/>
      <c r="D391" s="60"/>
      <c r="E391" s="60"/>
      <c r="F391" s="61" t="s">
        <v>309</v>
      </c>
      <c r="G391" s="62"/>
      <c r="H391" s="63">
        <f>SUM(H373,H384,H390)</f>
        <v>0</v>
      </c>
    </row>
    <row r="392" spans="2:9" ht="15.75" thickBot="1">
      <c r="F392" s="64" t="s">
        <v>310</v>
      </c>
      <c r="G392" s="65"/>
      <c r="H392" s="66">
        <f>'Coeficiente de Pase'!$C$13</f>
        <v>1</v>
      </c>
    </row>
    <row r="393" spans="2:9" ht="15.75" thickBot="1">
      <c r="F393" s="67" t="str">
        <f>CONCATENATE("PRECIO UNITARIO ","(","$","/",D367,")")</f>
        <v>PRECIO UNITARIO ($/m²)</v>
      </c>
      <c r="G393" s="68"/>
      <c r="H393" s="69">
        <f>H391*H392</f>
        <v>0</v>
      </c>
    </row>
    <row r="395" spans="2:9" ht="38.25">
      <c r="B395" s="70" t="s">
        <v>381</v>
      </c>
      <c r="C395" s="71" t="str">
        <f>IFERROR(INDEX(COMPUTO!$A:$D,MATCH('ANALISIS DE PRECIO'!$B395,COMPUTO!$A:$A,0),2),"")</f>
        <v>b) Contrapiso de nivelación hormigon alivianado</v>
      </c>
      <c r="D395" s="70" t="str">
        <f>IFERROR(INDEX(COMPUTO!$A:$D,MATCH('ANALISIS DE PRECIO'!$B395,COMPUTO!$A:$A,0),3),"")</f>
        <v>m²</v>
      </c>
      <c r="E395" s="70">
        <f>IFERROR(INDEX(COMPUTO!$A:$D,MATCH('ANALISIS DE PRECIO'!$B395,COMPUTO!$A:$A,0),4),"")</f>
        <v>8</v>
      </c>
      <c r="F395" s="72">
        <f>ROUND(H421,2)</f>
        <v>0</v>
      </c>
      <c r="G395" s="73"/>
      <c r="H395" s="24"/>
      <c r="I395" s="15"/>
    </row>
    <row r="396" spans="2:9">
      <c r="B396" s="38"/>
      <c r="C396" s="39" t="s">
        <v>48</v>
      </c>
      <c r="D396" s="40"/>
      <c r="E396" s="40"/>
      <c r="F396" s="41"/>
      <c r="G396" s="42"/>
      <c r="H396" s="23"/>
    </row>
    <row r="397" spans="2:9">
      <c r="B397" s="43" t="str">
        <f>IFERROR(INDEX(INSUMOS!A:E,MATCH('ANALISIS DE PRECIO'!$C397,INSUMOS!$B:$B,0),1),"")</f>
        <v/>
      </c>
      <c r="C397" s="44"/>
      <c r="D397" s="45" t="str">
        <f>IF($B397='UNIDADES y TIPOS'!$D$2,INDEX(INSUMOS!$A:$E,MATCH('ANALISIS DE PRECIO'!$C397,INSUMOS!$B:$B,0),3),"No es mano de obra")</f>
        <v>No es mano de obra</v>
      </c>
      <c r="E397" s="46"/>
      <c r="F397" s="47" t="str">
        <f>IF($B397='UNIDADES y TIPOS'!$D$2,INDEX(INSUMOS!$A:$E,MATCH('ANALISIS DE PRECIO'!$C397,INSUMOS!$B:$B,0),4),"No es mano de obra")</f>
        <v>No es mano de obra</v>
      </c>
      <c r="G397" s="48" t="str">
        <f>IFERROR(ROUND(E397*F397,2),"")</f>
        <v/>
      </c>
      <c r="H397" s="23"/>
    </row>
    <row r="398" spans="2:9">
      <c r="B398" s="43" t="str">
        <f>IFERROR(INDEX(INSUMOS!A:E,MATCH('ANALISIS DE PRECIO'!$C398,INSUMOS!$B:$B,0),1),"")</f>
        <v/>
      </c>
      <c r="C398" s="44"/>
      <c r="D398" s="45" t="str">
        <f>IF($B398='UNIDADES y TIPOS'!$D$2,INDEX(INSUMOS!$A:$E,MATCH('ANALISIS DE PRECIO'!$C398,INSUMOS!$B:$B,0),3),"No es mano de obra")</f>
        <v>No es mano de obra</v>
      </c>
      <c r="E398" s="46"/>
      <c r="F398" s="47" t="str">
        <f>IF($B398='UNIDADES y TIPOS'!$D$2,INDEX(INSUMOS!$A:$E,MATCH('ANALISIS DE PRECIO'!$C398,INSUMOS!$B:$B,0),4),"No es mano de obra")</f>
        <v>No es mano de obra</v>
      </c>
      <c r="G398" s="48" t="str">
        <f t="shared" ref="G398:G400" si="43">IFERROR(ROUND(E398*F398,2),"")</f>
        <v/>
      </c>
      <c r="H398" s="23"/>
    </row>
    <row r="399" spans="2:9">
      <c r="B399" s="43" t="str">
        <f>IFERROR(INDEX(INSUMOS!A:E,MATCH('ANALISIS DE PRECIO'!$C399,INSUMOS!$B:$B,0),1),"")</f>
        <v/>
      </c>
      <c r="C399" s="44"/>
      <c r="D399" s="45" t="str">
        <f>IF($B399='UNIDADES y TIPOS'!$D$2,INDEX(INSUMOS!$A:$E,MATCH('ANALISIS DE PRECIO'!$C399,INSUMOS!$B:$B,0),3),"No es mano de obra")</f>
        <v>No es mano de obra</v>
      </c>
      <c r="E399" s="46"/>
      <c r="F399" s="47" t="str">
        <f>IF($B399='UNIDADES y TIPOS'!$D$2,INDEX(INSUMOS!$A:$E,MATCH('ANALISIS DE PRECIO'!$C399,INSUMOS!$B:$B,0),4),"No es mano de obra")</f>
        <v>No es mano de obra</v>
      </c>
      <c r="G399" s="48" t="str">
        <f t="shared" si="43"/>
        <v/>
      </c>
      <c r="H399" s="23"/>
    </row>
    <row r="400" spans="2:9">
      <c r="B400" s="43" t="str">
        <f>IFERROR(INDEX(INSUMOS!A:E,MATCH('ANALISIS DE PRECIO'!$C400,INSUMOS!$B:$B,0),1),"")</f>
        <v/>
      </c>
      <c r="C400" s="44"/>
      <c r="D400" s="45" t="str">
        <f>IF($B400='UNIDADES y TIPOS'!$D$2,INDEX(INSUMOS!$A:$E,MATCH('ANALISIS DE PRECIO'!$C400,INSUMOS!$B:$B,0),3),"No es mano de obra")</f>
        <v>No es mano de obra</v>
      </c>
      <c r="E400" s="46"/>
      <c r="F400" s="47" t="str">
        <f>IF($B400='UNIDADES y TIPOS'!$D$2,INDEX(INSUMOS!$A:$E,MATCH('ANALISIS DE PRECIO'!$C400,INSUMOS!$B:$B,0),4),"No es mano de obra")</f>
        <v>No es mano de obra</v>
      </c>
      <c r="G400" s="48" t="str">
        <f t="shared" si="43"/>
        <v/>
      </c>
      <c r="H400" s="23"/>
    </row>
    <row r="401" spans="2:9">
      <c r="B401" s="49"/>
      <c r="C401" s="50" t="s">
        <v>305</v>
      </c>
      <c r="D401" s="50"/>
      <c r="E401" s="51"/>
      <c r="F401" s="52"/>
      <c r="G401" s="53"/>
      <c r="H401" s="54">
        <f>SUM(G397:G400)</f>
        <v>0</v>
      </c>
      <c r="I401" s="74">
        <f>IFERROR(H401/H419,0)</f>
        <v>0</v>
      </c>
    </row>
    <row r="402" spans="2:9">
      <c r="B402" s="55"/>
      <c r="C402" s="56" t="s">
        <v>50</v>
      </c>
      <c r="D402" s="57"/>
      <c r="E402" s="57"/>
      <c r="F402" s="58"/>
      <c r="G402" s="59"/>
      <c r="H402" s="23"/>
    </row>
    <row r="403" spans="2:9">
      <c r="B403" s="43" t="str">
        <f>IFERROR(INDEX(INSUMOS!A:E,MATCH('ANALISIS DE PRECIO'!$C403,INSUMOS!$B:$B,0),1),"")</f>
        <v/>
      </c>
      <c r="C403" s="44"/>
      <c r="D403" s="45" t="str">
        <f>IF($B403='UNIDADES y TIPOS'!$D$3,INDEX(INSUMOS!$A:$E,MATCH('ANALISIS DE PRECIO'!$C403,INSUMOS!$B:$B,0),3),"No es material")</f>
        <v>No es material</v>
      </c>
      <c r="E403" s="46"/>
      <c r="F403" s="47" t="str">
        <f>IF($B403='UNIDADES y TIPOS'!$D$3,INDEX(INSUMOS!$A:$E,MATCH('ANALISIS DE PRECIO'!$C403,INSUMOS!$B:$B,0),4),"No es material")</f>
        <v>No es material</v>
      </c>
      <c r="G403" s="48" t="str">
        <f>IFERROR(ROUND(E403*F403,2),"")</f>
        <v/>
      </c>
      <c r="H403" s="23"/>
    </row>
    <row r="404" spans="2:9">
      <c r="B404" s="43" t="str">
        <f>IFERROR(INDEX(INSUMOS!A:E,MATCH('ANALISIS DE PRECIO'!$C404,INSUMOS!$B:$B,0),1),"")</f>
        <v/>
      </c>
      <c r="C404" s="44"/>
      <c r="D404" s="45" t="str">
        <f>IF($B404='UNIDADES y TIPOS'!$D$3,INDEX(INSUMOS!$A:$E,MATCH('ANALISIS DE PRECIO'!$C404,INSUMOS!$B:$B,0),3),"No es material")</f>
        <v>No es material</v>
      </c>
      <c r="E404" s="46"/>
      <c r="F404" s="47" t="str">
        <f>IF($B404='UNIDADES y TIPOS'!$D$3,INDEX(INSUMOS!$A:$E,MATCH('ANALISIS DE PRECIO'!$C404,INSUMOS!$B:$B,0),4),"No es material")</f>
        <v>No es material</v>
      </c>
      <c r="G404" s="48" t="str">
        <f t="shared" ref="G404:G411" si="44">IFERROR(ROUND(E404*F404,2),"")</f>
        <v/>
      </c>
      <c r="H404" s="23"/>
    </row>
    <row r="405" spans="2:9">
      <c r="B405" s="43" t="str">
        <f>IFERROR(INDEX(INSUMOS!A:E,MATCH('ANALISIS DE PRECIO'!$C405,INSUMOS!$B:$B,0),1),"")</f>
        <v/>
      </c>
      <c r="C405" s="44"/>
      <c r="D405" s="45" t="str">
        <f>IF($B405='UNIDADES y TIPOS'!$D$3,INDEX(INSUMOS!$A:$E,MATCH('ANALISIS DE PRECIO'!$C405,INSUMOS!$B:$B,0),3),"No es material")</f>
        <v>No es material</v>
      </c>
      <c r="E405" s="46"/>
      <c r="F405" s="47" t="str">
        <f>IF($B405='UNIDADES y TIPOS'!$D$3,INDEX(INSUMOS!$A:$E,MATCH('ANALISIS DE PRECIO'!$C405,INSUMOS!$B:$B,0),4),"No es material")</f>
        <v>No es material</v>
      </c>
      <c r="G405" s="48" t="str">
        <f t="shared" si="44"/>
        <v/>
      </c>
      <c r="H405" s="23"/>
    </row>
    <row r="406" spans="2:9">
      <c r="B406" s="43" t="str">
        <f>IFERROR(INDEX(INSUMOS!A:E,MATCH('ANALISIS DE PRECIO'!$C406,INSUMOS!$B:$B,0),1),"")</f>
        <v/>
      </c>
      <c r="C406" s="44"/>
      <c r="D406" s="45" t="str">
        <f>IF($B406='UNIDADES y TIPOS'!$D$3,INDEX(INSUMOS!$A:$E,MATCH('ANALISIS DE PRECIO'!$C406,INSUMOS!$B:$B,0),3),"No es material")</f>
        <v>No es material</v>
      </c>
      <c r="E406" s="46"/>
      <c r="F406" s="47" t="str">
        <f>IF($B406='UNIDADES y TIPOS'!$D$3,INDEX(INSUMOS!$A:$E,MATCH('ANALISIS DE PRECIO'!$C406,INSUMOS!$B:$B,0),4),"No es material")</f>
        <v>No es material</v>
      </c>
      <c r="G406" s="48" t="str">
        <f t="shared" si="44"/>
        <v/>
      </c>
      <c r="H406" s="23"/>
    </row>
    <row r="407" spans="2:9">
      <c r="B407" s="43" t="str">
        <f>IFERROR(INDEX(INSUMOS!A:E,MATCH('ANALISIS DE PRECIO'!$C407,INSUMOS!$B:$B,0),1),"")</f>
        <v/>
      </c>
      <c r="C407" s="44"/>
      <c r="D407" s="45" t="str">
        <f>IF($B407='UNIDADES y TIPOS'!$D$3,INDEX(INSUMOS!$A:$E,MATCH('ANALISIS DE PRECIO'!$C407,INSUMOS!$B:$B,0),3),"No es material")</f>
        <v>No es material</v>
      </c>
      <c r="E407" s="46"/>
      <c r="F407" s="47" t="str">
        <f>IF($B407='UNIDADES y TIPOS'!$D$3,INDEX(INSUMOS!$A:$E,MATCH('ANALISIS DE PRECIO'!$C407,INSUMOS!$B:$B,0),4),"No es material")</f>
        <v>No es material</v>
      </c>
      <c r="G407" s="48" t="str">
        <f t="shared" si="44"/>
        <v/>
      </c>
      <c r="H407" s="23"/>
    </row>
    <row r="408" spans="2:9">
      <c r="B408" s="43" t="str">
        <f>IFERROR(INDEX(INSUMOS!A:E,MATCH('ANALISIS DE PRECIO'!$C408,INSUMOS!$B:$B,0),1),"")</f>
        <v/>
      </c>
      <c r="C408" s="44"/>
      <c r="D408" s="45" t="str">
        <f>IF($B408='UNIDADES y TIPOS'!$D$3,INDEX(INSUMOS!$A:$E,MATCH('ANALISIS DE PRECIO'!$C408,INSUMOS!$B:$B,0),3),"No es material")</f>
        <v>No es material</v>
      </c>
      <c r="E408" s="46"/>
      <c r="F408" s="47" t="str">
        <f>IF($B408='UNIDADES y TIPOS'!$D$3,INDEX(INSUMOS!$A:$E,MATCH('ANALISIS DE PRECIO'!$C408,INSUMOS!$B:$B,0),4),"No es material")</f>
        <v>No es material</v>
      </c>
      <c r="G408" s="48" t="str">
        <f t="shared" si="44"/>
        <v/>
      </c>
      <c r="H408" s="23"/>
    </row>
    <row r="409" spans="2:9">
      <c r="B409" s="43" t="str">
        <f>IFERROR(INDEX(INSUMOS!A:E,MATCH('ANALISIS DE PRECIO'!$C409,INSUMOS!$B:$B,0),1),"")</f>
        <v/>
      </c>
      <c r="C409" s="44"/>
      <c r="D409" s="45" t="str">
        <f>IF($B409='UNIDADES y TIPOS'!$D$3,INDEX(INSUMOS!$A:$E,MATCH('ANALISIS DE PRECIO'!$C409,INSUMOS!$B:$B,0),3),"No es material")</f>
        <v>No es material</v>
      </c>
      <c r="E409" s="46"/>
      <c r="F409" s="47" t="str">
        <f>IF($B409='UNIDADES y TIPOS'!$D$3,INDEX(INSUMOS!$A:$E,MATCH('ANALISIS DE PRECIO'!$C409,INSUMOS!$B:$B,0),4),"No es material")</f>
        <v>No es material</v>
      </c>
      <c r="G409" s="48" t="str">
        <f t="shared" si="44"/>
        <v/>
      </c>
      <c r="H409" s="23"/>
    </row>
    <row r="410" spans="2:9">
      <c r="B410" s="43" t="str">
        <f>IFERROR(INDEX(INSUMOS!A:E,MATCH('ANALISIS DE PRECIO'!$C410,INSUMOS!$B:$B,0),1),"")</f>
        <v/>
      </c>
      <c r="C410" s="44"/>
      <c r="D410" s="45" t="str">
        <f>IF($B410='UNIDADES y TIPOS'!$D$3,INDEX(INSUMOS!$A:$E,MATCH('ANALISIS DE PRECIO'!$C410,INSUMOS!$B:$B,0),3),"No es material")</f>
        <v>No es material</v>
      </c>
      <c r="E410" s="46"/>
      <c r="F410" s="47" t="str">
        <f>IF($B410='UNIDADES y TIPOS'!$D$3,INDEX(INSUMOS!$A:$E,MATCH('ANALISIS DE PRECIO'!$C410,INSUMOS!$B:$B,0),4),"No es material")</f>
        <v>No es material</v>
      </c>
      <c r="G410" s="48" t="str">
        <f t="shared" si="44"/>
        <v/>
      </c>
      <c r="H410" s="23"/>
    </row>
    <row r="411" spans="2:9">
      <c r="B411" s="43" t="str">
        <f>IFERROR(INDEX(INSUMOS!A:E,MATCH('ANALISIS DE PRECIO'!$C411,INSUMOS!$B:$B,0),1),"")</f>
        <v/>
      </c>
      <c r="C411" s="44"/>
      <c r="D411" s="45" t="str">
        <f>IF($B411='UNIDADES y TIPOS'!$D$3,INDEX(INSUMOS!$A:$E,MATCH('ANALISIS DE PRECIO'!$C411,INSUMOS!$B:$B,0),3),"No es material")</f>
        <v>No es material</v>
      </c>
      <c r="E411" s="46"/>
      <c r="F411" s="47" t="str">
        <f>IF($B411='UNIDADES y TIPOS'!$D$3,INDEX(INSUMOS!$A:$E,MATCH('ANALISIS DE PRECIO'!$C411,INSUMOS!$B:$B,0),4),"No es material")</f>
        <v>No es material</v>
      </c>
      <c r="G411" s="48" t="str">
        <f t="shared" si="44"/>
        <v/>
      </c>
      <c r="H411" s="23"/>
    </row>
    <row r="412" spans="2:9">
      <c r="B412" s="49"/>
      <c r="C412" s="50" t="s">
        <v>306</v>
      </c>
      <c r="D412" s="50"/>
      <c r="E412" s="51"/>
      <c r="F412" s="52"/>
      <c r="G412" s="53"/>
      <c r="H412" s="54">
        <f>SUM(G403:G411)</f>
        <v>0</v>
      </c>
      <c r="I412" s="74">
        <f>IFERROR(H412/H419,0)</f>
        <v>0</v>
      </c>
    </row>
    <row r="413" spans="2:9">
      <c r="B413" s="38"/>
      <c r="C413" s="39" t="s">
        <v>307</v>
      </c>
      <c r="D413" s="40"/>
      <c r="E413" s="40"/>
      <c r="F413" s="41"/>
      <c r="G413" s="42"/>
      <c r="H413" s="23"/>
    </row>
    <row r="414" spans="2:9">
      <c r="B414" s="43" t="str">
        <f>IFERROR(INDEX(INSUMOS!A:E,MATCH('ANALISIS DE PRECIO'!$C414,INSUMOS!$B:$B,0),1),"")</f>
        <v/>
      </c>
      <c r="C414" s="44"/>
      <c r="D414" s="45" t="str">
        <f>IF(OR($B414='UNIDADES y TIPOS'!$D$4,'ANALISIS DE PRECIO'!$B414='UNIDADES y TIPOS'!$D$5),INDEX(INSUMOS!$A:$E,MATCH('ANALISIS DE PRECIO'!$C414,INSUMOS!$B:$B,0),3),"No es EQ. ni Otro Rec.")</f>
        <v>No es EQ. ni Otro Rec.</v>
      </c>
      <c r="E414" s="46"/>
      <c r="F414" s="47" t="str">
        <f>IF(OR($B414='UNIDADES y TIPOS'!$D$4,'ANALISIS DE PRECIO'!$B414='UNIDADES y TIPOS'!$D$5),INDEX(INSUMOS!$A:$E,MATCH('ANALISIS DE PRECIO'!$C414,INSUMOS!$B:$B,0),4),"No es EQ. ni Otro Rec.")</f>
        <v>No es EQ. ni Otro Rec.</v>
      </c>
      <c r="G414" s="48" t="str">
        <f>IFERROR(ROUND(E414*F414,2),"")</f>
        <v/>
      </c>
      <c r="H414" s="23"/>
    </row>
    <row r="415" spans="2:9">
      <c r="B415" s="43" t="str">
        <f>IFERROR(INDEX(INSUMOS!A:E,MATCH('ANALISIS DE PRECIO'!$C415,INSUMOS!$B:$B,0),1),"")</f>
        <v/>
      </c>
      <c r="C415" s="44"/>
      <c r="D415" s="45" t="str">
        <f>IF(OR($B415='UNIDADES y TIPOS'!$D$4,'ANALISIS DE PRECIO'!$B415='UNIDADES y TIPOS'!$D$5),INDEX(INSUMOS!$A:$E,MATCH('ANALISIS DE PRECIO'!$C415,INSUMOS!$B:$B,0),3),"No es EQ. ni Otro Rec.")</f>
        <v>No es EQ. ni Otro Rec.</v>
      </c>
      <c r="E415" s="46"/>
      <c r="F415" s="47" t="str">
        <f>IF(OR($B415='UNIDADES y TIPOS'!$D$4,'ANALISIS DE PRECIO'!$B415='UNIDADES y TIPOS'!$D$5),INDEX(INSUMOS!$A:$E,MATCH('ANALISIS DE PRECIO'!$C415,INSUMOS!$B:$B,0),4),"No es EQ. ni Otro Rec.")</f>
        <v>No es EQ. ni Otro Rec.</v>
      </c>
      <c r="G415" s="48" t="str">
        <f t="shared" ref="G415:G417" si="45">IFERROR(ROUND(E415*F415,2),"")</f>
        <v/>
      </c>
      <c r="H415" s="23"/>
    </row>
    <row r="416" spans="2:9">
      <c r="B416" s="43" t="str">
        <f>IFERROR(INDEX(INSUMOS!A:E,MATCH('ANALISIS DE PRECIO'!$C416,INSUMOS!$B:$B,0),1),"")</f>
        <v/>
      </c>
      <c r="C416" s="44"/>
      <c r="D416" s="45" t="str">
        <f>IF(OR($B416='UNIDADES y TIPOS'!$D$4,'ANALISIS DE PRECIO'!$B416='UNIDADES y TIPOS'!$D$5),INDEX(INSUMOS!$A:$E,MATCH('ANALISIS DE PRECIO'!$C416,INSUMOS!$B:$B,0),3),"No es EQ. ni Otro Rec.")</f>
        <v>No es EQ. ni Otro Rec.</v>
      </c>
      <c r="E416" s="46"/>
      <c r="F416" s="47" t="str">
        <f>IF(OR($B416='UNIDADES y TIPOS'!$D$4,'ANALISIS DE PRECIO'!$B416='UNIDADES y TIPOS'!$D$5),INDEX(INSUMOS!$A:$E,MATCH('ANALISIS DE PRECIO'!$C416,INSUMOS!$B:$B,0),4),"No es EQ. ni Otro Rec.")</f>
        <v>No es EQ. ni Otro Rec.</v>
      </c>
      <c r="G416" s="48" t="str">
        <f t="shared" si="45"/>
        <v/>
      </c>
      <c r="H416" s="23"/>
    </row>
    <row r="417" spans="2:9">
      <c r="B417" s="43" t="str">
        <f>IFERROR(INDEX(INSUMOS!A:E,MATCH('ANALISIS DE PRECIO'!$C417,INSUMOS!$B:$B,0),1),"")</f>
        <v/>
      </c>
      <c r="C417" s="44"/>
      <c r="D417" s="45" t="str">
        <f>IF(OR($B417='UNIDADES y TIPOS'!$D$4,'ANALISIS DE PRECIO'!$B417='UNIDADES y TIPOS'!$D$5),INDEX(INSUMOS!$A:$E,MATCH('ANALISIS DE PRECIO'!$C417,INSUMOS!$B:$B,0),3),"No es EQ. ni Otro Rec.")</f>
        <v>No es EQ. ni Otro Rec.</v>
      </c>
      <c r="E417" s="46"/>
      <c r="F417" s="47" t="str">
        <f>IF(OR($B417='UNIDADES y TIPOS'!$D$4,'ANALISIS DE PRECIO'!$B417='UNIDADES y TIPOS'!$D$5),INDEX(INSUMOS!$A:$E,MATCH('ANALISIS DE PRECIO'!$C417,INSUMOS!$B:$B,0),4),"No es EQ. ni Otro Rec.")</f>
        <v>No es EQ. ni Otro Rec.</v>
      </c>
      <c r="G417" s="48" t="str">
        <f t="shared" si="45"/>
        <v/>
      </c>
      <c r="H417" s="23"/>
    </row>
    <row r="418" spans="2:9" ht="15.75" thickBot="1">
      <c r="B418" s="49"/>
      <c r="C418" s="50" t="s">
        <v>308</v>
      </c>
      <c r="D418" s="50"/>
      <c r="E418" s="51"/>
      <c r="F418" s="52"/>
      <c r="G418" s="53"/>
      <c r="H418" s="54">
        <f>SUM(G414:G417)</f>
        <v>0</v>
      </c>
      <c r="I418" s="74">
        <f>IFERROR(H418/H419,0)</f>
        <v>0</v>
      </c>
    </row>
    <row r="419" spans="2:9" ht="15.75" thickBot="1">
      <c r="B419" s="23"/>
      <c r="C419" s="23"/>
      <c r="D419" s="60"/>
      <c r="E419" s="60"/>
      <c r="F419" s="61" t="s">
        <v>309</v>
      </c>
      <c r="G419" s="62"/>
      <c r="H419" s="63">
        <f>SUM(H401,H412,H418)</f>
        <v>0</v>
      </c>
    </row>
    <row r="420" spans="2:9" ht="15.75" thickBot="1">
      <c r="F420" s="64" t="s">
        <v>310</v>
      </c>
      <c r="G420" s="65"/>
      <c r="H420" s="66">
        <f>'Coeficiente de Pase'!$C$13</f>
        <v>1</v>
      </c>
    </row>
    <row r="421" spans="2:9" ht="15.75" thickBot="1">
      <c r="F421" s="67" t="str">
        <f>CONCATENATE("PRECIO UNITARIO ","(","$","/",D395,")")</f>
        <v>PRECIO UNITARIO ($/m²)</v>
      </c>
      <c r="G421" s="68"/>
      <c r="H421" s="69">
        <f>H419*H420</f>
        <v>0</v>
      </c>
    </row>
    <row r="423" spans="2:9" ht="25.5">
      <c r="B423" s="70" t="s">
        <v>382</v>
      </c>
      <c r="C423" s="71" t="str">
        <f>IFERROR(INDEX(COMPUTO!$A:$D,MATCH('ANALISIS DE PRECIO'!$B423,COMPUTO!$A:$A,0),2),"")</f>
        <v>c) Carpeta Cementicia</v>
      </c>
      <c r="D423" s="70" t="str">
        <f>IFERROR(INDEX(COMPUTO!$A:$D,MATCH('ANALISIS DE PRECIO'!$B423,COMPUTO!$A:$A,0),3),"")</f>
        <v>m²</v>
      </c>
      <c r="E423" s="70">
        <f>IFERROR(INDEX(COMPUTO!$A:$D,MATCH('ANALISIS DE PRECIO'!$B423,COMPUTO!$A:$A,0),4),"")</f>
        <v>8</v>
      </c>
      <c r="F423" s="72">
        <f>ROUND(H449,2)</f>
        <v>0</v>
      </c>
      <c r="G423" s="73"/>
      <c r="H423" s="24"/>
      <c r="I423" s="15"/>
    </row>
    <row r="424" spans="2:9">
      <c r="B424" s="38"/>
      <c r="C424" s="39" t="s">
        <v>48</v>
      </c>
      <c r="D424" s="40"/>
      <c r="E424" s="40"/>
      <c r="F424" s="41"/>
      <c r="G424" s="42"/>
      <c r="H424" s="23"/>
    </row>
    <row r="425" spans="2:9">
      <c r="B425" s="43" t="str">
        <f>IFERROR(INDEX(INSUMOS!A:E,MATCH('ANALISIS DE PRECIO'!$C425,INSUMOS!$B:$B,0),1),"")</f>
        <v/>
      </c>
      <c r="C425" s="44"/>
      <c r="D425" s="45" t="str">
        <f>IF($B425='UNIDADES y TIPOS'!$D$2,INDEX(INSUMOS!$A:$E,MATCH('ANALISIS DE PRECIO'!$C425,INSUMOS!$B:$B,0),3),"No es mano de obra")</f>
        <v>No es mano de obra</v>
      </c>
      <c r="E425" s="46"/>
      <c r="F425" s="47" t="str">
        <f>IF($B425='UNIDADES y TIPOS'!$D$2,INDEX(INSUMOS!$A:$E,MATCH('ANALISIS DE PRECIO'!$C425,INSUMOS!$B:$B,0),4),"No es mano de obra")</f>
        <v>No es mano de obra</v>
      </c>
      <c r="G425" s="48" t="str">
        <f>IFERROR(ROUND(E425*F425,2),"")</f>
        <v/>
      </c>
      <c r="H425" s="23"/>
    </row>
    <row r="426" spans="2:9">
      <c r="B426" s="43" t="str">
        <f>IFERROR(INDEX(INSUMOS!A:E,MATCH('ANALISIS DE PRECIO'!$C426,INSUMOS!$B:$B,0),1),"")</f>
        <v/>
      </c>
      <c r="C426" s="44"/>
      <c r="D426" s="45" t="str">
        <f>IF($B426='UNIDADES y TIPOS'!$D$2,INDEX(INSUMOS!$A:$E,MATCH('ANALISIS DE PRECIO'!$C426,INSUMOS!$B:$B,0),3),"No es mano de obra")</f>
        <v>No es mano de obra</v>
      </c>
      <c r="E426" s="46"/>
      <c r="F426" s="47" t="str">
        <f>IF($B426='UNIDADES y TIPOS'!$D$2,INDEX(INSUMOS!$A:$E,MATCH('ANALISIS DE PRECIO'!$C426,INSUMOS!$B:$B,0),4),"No es mano de obra")</f>
        <v>No es mano de obra</v>
      </c>
      <c r="G426" s="48" t="str">
        <f t="shared" ref="G426:G428" si="46">IFERROR(ROUND(E426*F426,2),"")</f>
        <v/>
      </c>
      <c r="H426" s="23"/>
    </row>
    <row r="427" spans="2:9">
      <c r="B427" s="43" t="str">
        <f>IFERROR(INDEX(INSUMOS!A:E,MATCH('ANALISIS DE PRECIO'!$C427,INSUMOS!$B:$B,0),1),"")</f>
        <v/>
      </c>
      <c r="C427" s="44"/>
      <c r="D427" s="45" t="str">
        <f>IF($B427='UNIDADES y TIPOS'!$D$2,INDEX(INSUMOS!$A:$E,MATCH('ANALISIS DE PRECIO'!$C427,INSUMOS!$B:$B,0),3),"No es mano de obra")</f>
        <v>No es mano de obra</v>
      </c>
      <c r="E427" s="46"/>
      <c r="F427" s="47" t="str">
        <f>IF($B427='UNIDADES y TIPOS'!$D$2,INDEX(INSUMOS!$A:$E,MATCH('ANALISIS DE PRECIO'!$C427,INSUMOS!$B:$B,0),4),"No es mano de obra")</f>
        <v>No es mano de obra</v>
      </c>
      <c r="G427" s="48" t="str">
        <f t="shared" si="46"/>
        <v/>
      </c>
      <c r="H427" s="23"/>
    </row>
    <row r="428" spans="2:9">
      <c r="B428" s="43" t="str">
        <f>IFERROR(INDEX(INSUMOS!A:E,MATCH('ANALISIS DE PRECIO'!$C428,INSUMOS!$B:$B,0),1),"")</f>
        <v/>
      </c>
      <c r="C428" s="44"/>
      <c r="D428" s="45" t="str">
        <f>IF($B428='UNIDADES y TIPOS'!$D$2,INDEX(INSUMOS!$A:$E,MATCH('ANALISIS DE PRECIO'!$C428,INSUMOS!$B:$B,0),3),"No es mano de obra")</f>
        <v>No es mano de obra</v>
      </c>
      <c r="E428" s="46"/>
      <c r="F428" s="47" t="str">
        <f>IF($B428='UNIDADES y TIPOS'!$D$2,INDEX(INSUMOS!$A:$E,MATCH('ANALISIS DE PRECIO'!$C428,INSUMOS!$B:$B,0),4),"No es mano de obra")</f>
        <v>No es mano de obra</v>
      </c>
      <c r="G428" s="48" t="str">
        <f t="shared" si="46"/>
        <v/>
      </c>
      <c r="H428" s="23"/>
    </row>
    <row r="429" spans="2:9">
      <c r="B429" s="49"/>
      <c r="C429" s="50" t="s">
        <v>305</v>
      </c>
      <c r="D429" s="50"/>
      <c r="E429" s="51"/>
      <c r="F429" s="52"/>
      <c r="G429" s="53"/>
      <c r="H429" s="54">
        <f>SUM(G425:G428)</f>
        <v>0</v>
      </c>
      <c r="I429" s="74">
        <f>IFERROR(H429/H447,0)</f>
        <v>0</v>
      </c>
    </row>
    <row r="430" spans="2:9">
      <c r="B430" s="55"/>
      <c r="C430" s="56" t="s">
        <v>50</v>
      </c>
      <c r="D430" s="57"/>
      <c r="E430" s="57"/>
      <c r="F430" s="58"/>
      <c r="G430" s="59"/>
      <c r="H430" s="23"/>
    </row>
    <row r="431" spans="2:9">
      <c r="B431" s="43" t="str">
        <f>IFERROR(INDEX(INSUMOS!A:E,MATCH('ANALISIS DE PRECIO'!$C431,INSUMOS!$B:$B,0),1),"")</f>
        <v/>
      </c>
      <c r="C431" s="44"/>
      <c r="D431" s="45" t="str">
        <f>IF($B431='UNIDADES y TIPOS'!$D$3,INDEX(INSUMOS!$A:$E,MATCH('ANALISIS DE PRECIO'!$C431,INSUMOS!$B:$B,0),3),"No es material")</f>
        <v>No es material</v>
      </c>
      <c r="E431" s="46"/>
      <c r="F431" s="47" t="str">
        <f>IF($B431='UNIDADES y TIPOS'!$D$3,INDEX(INSUMOS!$A:$E,MATCH('ANALISIS DE PRECIO'!$C431,INSUMOS!$B:$B,0),4),"No es material")</f>
        <v>No es material</v>
      </c>
      <c r="G431" s="48" t="str">
        <f>IFERROR(ROUND(E431*F431,2),"")</f>
        <v/>
      </c>
      <c r="H431" s="23"/>
    </row>
    <row r="432" spans="2:9">
      <c r="B432" s="43" t="str">
        <f>IFERROR(INDEX(INSUMOS!A:E,MATCH('ANALISIS DE PRECIO'!$C432,INSUMOS!$B:$B,0),1),"")</f>
        <v/>
      </c>
      <c r="C432" s="44"/>
      <c r="D432" s="45" t="str">
        <f>IF($B432='UNIDADES y TIPOS'!$D$3,INDEX(INSUMOS!$A:$E,MATCH('ANALISIS DE PRECIO'!$C432,INSUMOS!$B:$B,0),3),"No es material")</f>
        <v>No es material</v>
      </c>
      <c r="E432" s="46"/>
      <c r="F432" s="47" t="str">
        <f>IF($B432='UNIDADES y TIPOS'!$D$3,INDEX(INSUMOS!$A:$E,MATCH('ANALISIS DE PRECIO'!$C432,INSUMOS!$B:$B,0),4),"No es material")</f>
        <v>No es material</v>
      </c>
      <c r="G432" s="48" t="str">
        <f t="shared" ref="G432:G439" si="47">IFERROR(ROUND(E432*F432,2),"")</f>
        <v/>
      </c>
      <c r="H432" s="23"/>
    </row>
    <row r="433" spans="2:9">
      <c r="B433" s="43" t="str">
        <f>IFERROR(INDEX(INSUMOS!A:E,MATCH('ANALISIS DE PRECIO'!$C433,INSUMOS!$B:$B,0),1),"")</f>
        <v/>
      </c>
      <c r="C433" s="44"/>
      <c r="D433" s="45" t="str">
        <f>IF($B433='UNIDADES y TIPOS'!$D$3,INDEX(INSUMOS!$A:$E,MATCH('ANALISIS DE PRECIO'!$C433,INSUMOS!$B:$B,0),3),"No es material")</f>
        <v>No es material</v>
      </c>
      <c r="E433" s="46"/>
      <c r="F433" s="47" t="str">
        <f>IF($B433='UNIDADES y TIPOS'!$D$3,INDEX(INSUMOS!$A:$E,MATCH('ANALISIS DE PRECIO'!$C433,INSUMOS!$B:$B,0),4),"No es material")</f>
        <v>No es material</v>
      </c>
      <c r="G433" s="48" t="str">
        <f t="shared" si="47"/>
        <v/>
      </c>
      <c r="H433" s="23"/>
    </row>
    <row r="434" spans="2:9">
      <c r="B434" s="43" t="str">
        <f>IFERROR(INDEX(INSUMOS!A:E,MATCH('ANALISIS DE PRECIO'!$C434,INSUMOS!$B:$B,0),1),"")</f>
        <v/>
      </c>
      <c r="C434" s="44"/>
      <c r="D434" s="45" t="str">
        <f>IF($B434='UNIDADES y TIPOS'!$D$3,INDEX(INSUMOS!$A:$E,MATCH('ANALISIS DE PRECIO'!$C434,INSUMOS!$B:$B,0),3),"No es material")</f>
        <v>No es material</v>
      </c>
      <c r="E434" s="46"/>
      <c r="F434" s="47" t="str">
        <f>IF($B434='UNIDADES y TIPOS'!$D$3,INDEX(INSUMOS!$A:$E,MATCH('ANALISIS DE PRECIO'!$C434,INSUMOS!$B:$B,0),4),"No es material")</f>
        <v>No es material</v>
      </c>
      <c r="G434" s="48" t="str">
        <f t="shared" si="47"/>
        <v/>
      </c>
      <c r="H434" s="23"/>
    </row>
    <row r="435" spans="2:9">
      <c r="B435" s="43" t="str">
        <f>IFERROR(INDEX(INSUMOS!A:E,MATCH('ANALISIS DE PRECIO'!$C435,INSUMOS!$B:$B,0),1),"")</f>
        <v/>
      </c>
      <c r="C435" s="44"/>
      <c r="D435" s="45" t="str">
        <f>IF($B435='UNIDADES y TIPOS'!$D$3,INDEX(INSUMOS!$A:$E,MATCH('ANALISIS DE PRECIO'!$C435,INSUMOS!$B:$B,0),3),"No es material")</f>
        <v>No es material</v>
      </c>
      <c r="E435" s="46"/>
      <c r="F435" s="47" t="str">
        <f>IF($B435='UNIDADES y TIPOS'!$D$3,INDEX(INSUMOS!$A:$E,MATCH('ANALISIS DE PRECIO'!$C435,INSUMOS!$B:$B,0),4),"No es material")</f>
        <v>No es material</v>
      </c>
      <c r="G435" s="48" t="str">
        <f t="shared" si="47"/>
        <v/>
      </c>
      <c r="H435" s="23"/>
    </row>
    <row r="436" spans="2:9">
      <c r="B436" s="43" t="str">
        <f>IFERROR(INDEX(INSUMOS!A:E,MATCH('ANALISIS DE PRECIO'!$C436,INSUMOS!$B:$B,0),1),"")</f>
        <v/>
      </c>
      <c r="C436" s="44"/>
      <c r="D436" s="45" t="str">
        <f>IF($B436='UNIDADES y TIPOS'!$D$3,INDEX(INSUMOS!$A:$E,MATCH('ANALISIS DE PRECIO'!$C436,INSUMOS!$B:$B,0),3),"No es material")</f>
        <v>No es material</v>
      </c>
      <c r="E436" s="46"/>
      <c r="F436" s="47" t="str">
        <f>IF($B436='UNIDADES y TIPOS'!$D$3,INDEX(INSUMOS!$A:$E,MATCH('ANALISIS DE PRECIO'!$C436,INSUMOS!$B:$B,0),4),"No es material")</f>
        <v>No es material</v>
      </c>
      <c r="G436" s="48" t="str">
        <f t="shared" si="47"/>
        <v/>
      </c>
      <c r="H436" s="23"/>
    </row>
    <row r="437" spans="2:9">
      <c r="B437" s="43" t="str">
        <f>IFERROR(INDEX(INSUMOS!A:E,MATCH('ANALISIS DE PRECIO'!$C437,INSUMOS!$B:$B,0),1),"")</f>
        <v/>
      </c>
      <c r="C437" s="44"/>
      <c r="D437" s="45" t="str">
        <f>IF($B437='UNIDADES y TIPOS'!$D$3,INDEX(INSUMOS!$A:$E,MATCH('ANALISIS DE PRECIO'!$C437,INSUMOS!$B:$B,0),3),"No es material")</f>
        <v>No es material</v>
      </c>
      <c r="E437" s="46"/>
      <c r="F437" s="47" t="str">
        <f>IF($B437='UNIDADES y TIPOS'!$D$3,INDEX(INSUMOS!$A:$E,MATCH('ANALISIS DE PRECIO'!$C437,INSUMOS!$B:$B,0),4),"No es material")</f>
        <v>No es material</v>
      </c>
      <c r="G437" s="48" t="str">
        <f t="shared" si="47"/>
        <v/>
      </c>
      <c r="H437" s="23"/>
    </row>
    <row r="438" spans="2:9">
      <c r="B438" s="43" t="str">
        <f>IFERROR(INDEX(INSUMOS!A:E,MATCH('ANALISIS DE PRECIO'!$C438,INSUMOS!$B:$B,0),1),"")</f>
        <v/>
      </c>
      <c r="C438" s="44"/>
      <c r="D438" s="45" t="str">
        <f>IF($B438='UNIDADES y TIPOS'!$D$3,INDEX(INSUMOS!$A:$E,MATCH('ANALISIS DE PRECIO'!$C438,INSUMOS!$B:$B,0),3),"No es material")</f>
        <v>No es material</v>
      </c>
      <c r="E438" s="46"/>
      <c r="F438" s="47" t="str">
        <f>IF($B438='UNIDADES y TIPOS'!$D$3,INDEX(INSUMOS!$A:$E,MATCH('ANALISIS DE PRECIO'!$C438,INSUMOS!$B:$B,0),4),"No es material")</f>
        <v>No es material</v>
      </c>
      <c r="G438" s="48" t="str">
        <f t="shared" si="47"/>
        <v/>
      </c>
      <c r="H438" s="23"/>
    </row>
    <row r="439" spans="2:9">
      <c r="B439" s="43" t="str">
        <f>IFERROR(INDEX(INSUMOS!A:E,MATCH('ANALISIS DE PRECIO'!$C439,INSUMOS!$B:$B,0),1),"")</f>
        <v/>
      </c>
      <c r="C439" s="44"/>
      <c r="D439" s="45" t="str">
        <f>IF($B439='UNIDADES y TIPOS'!$D$3,INDEX(INSUMOS!$A:$E,MATCH('ANALISIS DE PRECIO'!$C439,INSUMOS!$B:$B,0),3),"No es material")</f>
        <v>No es material</v>
      </c>
      <c r="E439" s="46"/>
      <c r="F439" s="47" t="str">
        <f>IF($B439='UNIDADES y TIPOS'!$D$3,INDEX(INSUMOS!$A:$E,MATCH('ANALISIS DE PRECIO'!$C439,INSUMOS!$B:$B,0),4),"No es material")</f>
        <v>No es material</v>
      </c>
      <c r="G439" s="48" t="str">
        <f t="shared" si="47"/>
        <v/>
      </c>
      <c r="H439" s="23"/>
    </row>
    <row r="440" spans="2:9">
      <c r="B440" s="49"/>
      <c r="C440" s="50" t="s">
        <v>306</v>
      </c>
      <c r="D440" s="50"/>
      <c r="E440" s="51"/>
      <c r="F440" s="52"/>
      <c r="G440" s="53"/>
      <c r="H440" s="54">
        <f>SUM(G431:G439)</f>
        <v>0</v>
      </c>
      <c r="I440" s="74">
        <f>IFERROR(H440/H447,0)</f>
        <v>0</v>
      </c>
    </row>
    <row r="441" spans="2:9">
      <c r="B441" s="38"/>
      <c r="C441" s="39" t="s">
        <v>307</v>
      </c>
      <c r="D441" s="40"/>
      <c r="E441" s="40"/>
      <c r="F441" s="41"/>
      <c r="G441" s="42"/>
      <c r="H441" s="23"/>
    </row>
    <row r="442" spans="2:9">
      <c r="B442" s="43" t="str">
        <f>IFERROR(INDEX(INSUMOS!A:E,MATCH('ANALISIS DE PRECIO'!$C442,INSUMOS!$B:$B,0),1),"")</f>
        <v/>
      </c>
      <c r="C442" s="44"/>
      <c r="D442" s="45" t="str">
        <f>IF(OR($B442='UNIDADES y TIPOS'!$D$4,'ANALISIS DE PRECIO'!$B442='UNIDADES y TIPOS'!$D$5),INDEX(INSUMOS!$A:$E,MATCH('ANALISIS DE PRECIO'!$C442,INSUMOS!$B:$B,0),3),"No es EQ. ni Otro Rec.")</f>
        <v>No es EQ. ni Otro Rec.</v>
      </c>
      <c r="E442" s="46"/>
      <c r="F442" s="47" t="str">
        <f>IF(OR($B442='UNIDADES y TIPOS'!$D$4,'ANALISIS DE PRECIO'!$B442='UNIDADES y TIPOS'!$D$5),INDEX(INSUMOS!$A:$E,MATCH('ANALISIS DE PRECIO'!$C442,INSUMOS!$B:$B,0),4),"No es EQ. ni Otro Rec.")</f>
        <v>No es EQ. ni Otro Rec.</v>
      </c>
      <c r="G442" s="48" t="str">
        <f>IFERROR(ROUND(E442*F442,2),"")</f>
        <v/>
      </c>
      <c r="H442" s="23"/>
    </row>
    <row r="443" spans="2:9">
      <c r="B443" s="43" t="str">
        <f>IFERROR(INDEX(INSUMOS!A:E,MATCH('ANALISIS DE PRECIO'!$C443,INSUMOS!$B:$B,0),1),"")</f>
        <v/>
      </c>
      <c r="C443" s="44"/>
      <c r="D443" s="45" t="str">
        <f>IF(OR($B443='UNIDADES y TIPOS'!$D$4,'ANALISIS DE PRECIO'!$B443='UNIDADES y TIPOS'!$D$5),INDEX(INSUMOS!$A:$E,MATCH('ANALISIS DE PRECIO'!$C443,INSUMOS!$B:$B,0),3),"No es EQ. ni Otro Rec.")</f>
        <v>No es EQ. ni Otro Rec.</v>
      </c>
      <c r="E443" s="46"/>
      <c r="F443" s="47" t="str">
        <f>IF(OR($B443='UNIDADES y TIPOS'!$D$4,'ANALISIS DE PRECIO'!$B443='UNIDADES y TIPOS'!$D$5),INDEX(INSUMOS!$A:$E,MATCH('ANALISIS DE PRECIO'!$C443,INSUMOS!$B:$B,0),4),"No es EQ. ni Otro Rec.")</f>
        <v>No es EQ. ni Otro Rec.</v>
      </c>
      <c r="G443" s="48" t="str">
        <f t="shared" ref="G443:G445" si="48">IFERROR(ROUND(E443*F443,2),"")</f>
        <v/>
      </c>
      <c r="H443" s="23"/>
    </row>
    <row r="444" spans="2:9">
      <c r="B444" s="43" t="str">
        <f>IFERROR(INDEX(INSUMOS!A:E,MATCH('ANALISIS DE PRECIO'!$C444,INSUMOS!$B:$B,0),1),"")</f>
        <v/>
      </c>
      <c r="C444" s="44"/>
      <c r="D444" s="45" t="str">
        <f>IF(OR($B444='UNIDADES y TIPOS'!$D$4,'ANALISIS DE PRECIO'!$B444='UNIDADES y TIPOS'!$D$5),INDEX(INSUMOS!$A:$E,MATCH('ANALISIS DE PRECIO'!$C444,INSUMOS!$B:$B,0),3),"No es EQ. ni Otro Rec.")</f>
        <v>No es EQ. ni Otro Rec.</v>
      </c>
      <c r="E444" s="46"/>
      <c r="F444" s="47" t="str">
        <f>IF(OR($B444='UNIDADES y TIPOS'!$D$4,'ANALISIS DE PRECIO'!$B444='UNIDADES y TIPOS'!$D$5),INDEX(INSUMOS!$A:$E,MATCH('ANALISIS DE PRECIO'!$C444,INSUMOS!$B:$B,0),4),"No es EQ. ni Otro Rec.")</f>
        <v>No es EQ. ni Otro Rec.</v>
      </c>
      <c r="G444" s="48" t="str">
        <f t="shared" si="48"/>
        <v/>
      </c>
      <c r="H444" s="23"/>
    </row>
    <row r="445" spans="2:9">
      <c r="B445" s="43" t="str">
        <f>IFERROR(INDEX(INSUMOS!A:E,MATCH('ANALISIS DE PRECIO'!$C445,INSUMOS!$B:$B,0),1),"")</f>
        <v/>
      </c>
      <c r="C445" s="44"/>
      <c r="D445" s="45" t="str">
        <f>IF(OR($B445='UNIDADES y TIPOS'!$D$4,'ANALISIS DE PRECIO'!$B445='UNIDADES y TIPOS'!$D$5),INDEX(INSUMOS!$A:$E,MATCH('ANALISIS DE PRECIO'!$C445,INSUMOS!$B:$B,0),3),"No es EQ. ni Otro Rec.")</f>
        <v>No es EQ. ni Otro Rec.</v>
      </c>
      <c r="E445" s="46"/>
      <c r="F445" s="47" t="str">
        <f>IF(OR($B445='UNIDADES y TIPOS'!$D$4,'ANALISIS DE PRECIO'!$B445='UNIDADES y TIPOS'!$D$5),INDEX(INSUMOS!$A:$E,MATCH('ANALISIS DE PRECIO'!$C445,INSUMOS!$B:$B,0),4),"No es EQ. ni Otro Rec.")</f>
        <v>No es EQ. ni Otro Rec.</v>
      </c>
      <c r="G445" s="48" t="str">
        <f t="shared" si="48"/>
        <v/>
      </c>
      <c r="H445" s="23"/>
    </row>
    <row r="446" spans="2:9" ht="15.75" thickBot="1">
      <c r="B446" s="49"/>
      <c r="C446" s="50" t="s">
        <v>308</v>
      </c>
      <c r="D446" s="50"/>
      <c r="E446" s="51"/>
      <c r="F446" s="52"/>
      <c r="G446" s="53"/>
      <c r="H446" s="54">
        <f>SUM(G442:G445)</f>
        <v>0</v>
      </c>
      <c r="I446" s="74">
        <f>IFERROR(H446/H447,0)</f>
        <v>0</v>
      </c>
    </row>
    <row r="447" spans="2:9" ht="15.75" thickBot="1">
      <c r="B447" s="23"/>
      <c r="C447" s="23"/>
      <c r="D447" s="60"/>
      <c r="E447" s="60"/>
      <c r="F447" s="61" t="s">
        <v>309</v>
      </c>
      <c r="G447" s="62"/>
      <c r="H447" s="63">
        <f>SUM(H429,H440,H446)</f>
        <v>0</v>
      </c>
    </row>
    <row r="448" spans="2:9" ht="15.75" thickBot="1">
      <c r="F448" s="64" t="s">
        <v>310</v>
      </c>
      <c r="G448" s="65"/>
      <c r="H448" s="66">
        <f>'Coeficiente de Pase'!$C$13</f>
        <v>1</v>
      </c>
    </row>
    <row r="449" spans="2:9" ht="15.75" thickBot="1">
      <c r="F449" s="67" t="str">
        <f>CONCATENATE("PRECIO UNITARIO ","(","$","/",D423,")")</f>
        <v>PRECIO UNITARIO ($/m²)</v>
      </c>
      <c r="G449" s="68"/>
      <c r="H449" s="69">
        <f>H447*H448</f>
        <v>0</v>
      </c>
    </row>
    <row r="451" spans="2:9">
      <c r="B451" s="70" t="s">
        <v>383</v>
      </c>
      <c r="C451" s="71" t="str">
        <f>IFERROR(INDEX(COMPUTO!$A:$D,MATCH('ANALISIS DE PRECIO'!$B451,COMPUTO!$A:$A,0),2),"")</f>
        <v>a) Piso de Granito compacto</v>
      </c>
      <c r="D451" s="70" t="str">
        <f>IFERROR(INDEX(COMPUTO!$A:$D,MATCH('ANALISIS DE PRECIO'!$B451,COMPUTO!$A:$A,0),3),"")</f>
        <v>m²</v>
      </c>
      <c r="E451" s="70">
        <f>IFERROR(INDEX(COMPUTO!$A:$D,MATCH('ANALISIS DE PRECIO'!$B451,COMPUTO!$A:$A,0),4),"")</f>
        <v>8</v>
      </c>
      <c r="F451" s="72">
        <f>ROUND(H477,2)</f>
        <v>0</v>
      </c>
      <c r="G451" s="73"/>
      <c r="H451" s="24"/>
      <c r="I451" s="15"/>
    </row>
    <row r="452" spans="2:9">
      <c r="B452" s="38"/>
      <c r="C452" s="39" t="s">
        <v>48</v>
      </c>
      <c r="D452" s="40"/>
      <c r="E452" s="40"/>
      <c r="F452" s="41"/>
      <c r="G452" s="42"/>
      <c r="H452" s="23"/>
    </row>
    <row r="453" spans="2:9">
      <c r="B453" s="43" t="str">
        <f>IFERROR(INDEX(INSUMOS!A:E,MATCH('ANALISIS DE PRECIO'!$C453,INSUMOS!$B:$B,0),1),"")</f>
        <v/>
      </c>
      <c r="C453" s="44"/>
      <c r="D453" s="45" t="str">
        <f>IF($B453='UNIDADES y TIPOS'!$D$2,INDEX(INSUMOS!$A:$E,MATCH('ANALISIS DE PRECIO'!$C453,INSUMOS!$B:$B,0),3),"No es mano de obra")</f>
        <v>No es mano de obra</v>
      </c>
      <c r="E453" s="46"/>
      <c r="F453" s="47" t="str">
        <f>IF($B453='UNIDADES y TIPOS'!$D$2,INDEX(INSUMOS!$A:$E,MATCH('ANALISIS DE PRECIO'!$C453,INSUMOS!$B:$B,0),4),"No es mano de obra")</f>
        <v>No es mano de obra</v>
      </c>
      <c r="G453" s="48" t="str">
        <f>IFERROR(ROUND(E453*F453,2),"")</f>
        <v/>
      </c>
      <c r="H453" s="23"/>
    </row>
    <row r="454" spans="2:9">
      <c r="B454" s="43" t="str">
        <f>IFERROR(INDEX(INSUMOS!A:E,MATCH('ANALISIS DE PRECIO'!$C454,INSUMOS!$B:$B,0),1),"")</f>
        <v/>
      </c>
      <c r="C454" s="44"/>
      <c r="D454" s="45" t="str">
        <f>IF($B454='UNIDADES y TIPOS'!$D$2,INDEX(INSUMOS!$A:$E,MATCH('ANALISIS DE PRECIO'!$C454,INSUMOS!$B:$B,0),3),"No es mano de obra")</f>
        <v>No es mano de obra</v>
      </c>
      <c r="E454" s="46"/>
      <c r="F454" s="47" t="str">
        <f>IF($B454='UNIDADES y TIPOS'!$D$2,INDEX(INSUMOS!$A:$E,MATCH('ANALISIS DE PRECIO'!$C454,INSUMOS!$B:$B,0),4),"No es mano de obra")</f>
        <v>No es mano de obra</v>
      </c>
      <c r="G454" s="48" t="str">
        <f t="shared" ref="G454:G456" si="49">IFERROR(ROUND(E454*F454,2),"")</f>
        <v/>
      </c>
      <c r="H454" s="23"/>
    </row>
    <row r="455" spans="2:9">
      <c r="B455" s="43" t="str">
        <f>IFERROR(INDEX(INSUMOS!A:E,MATCH('ANALISIS DE PRECIO'!$C455,INSUMOS!$B:$B,0),1),"")</f>
        <v/>
      </c>
      <c r="C455" s="44"/>
      <c r="D455" s="45" t="str">
        <f>IF($B455='UNIDADES y TIPOS'!$D$2,INDEX(INSUMOS!$A:$E,MATCH('ANALISIS DE PRECIO'!$C455,INSUMOS!$B:$B,0),3),"No es mano de obra")</f>
        <v>No es mano de obra</v>
      </c>
      <c r="E455" s="46"/>
      <c r="F455" s="47" t="str">
        <f>IF($B455='UNIDADES y TIPOS'!$D$2,INDEX(INSUMOS!$A:$E,MATCH('ANALISIS DE PRECIO'!$C455,INSUMOS!$B:$B,0),4),"No es mano de obra")</f>
        <v>No es mano de obra</v>
      </c>
      <c r="G455" s="48" t="str">
        <f t="shared" si="49"/>
        <v/>
      </c>
      <c r="H455" s="23"/>
    </row>
    <row r="456" spans="2:9">
      <c r="B456" s="43" t="str">
        <f>IFERROR(INDEX(INSUMOS!A:E,MATCH('ANALISIS DE PRECIO'!$C456,INSUMOS!$B:$B,0),1),"")</f>
        <v/>
      </c>
      <c r="C456" s="44"/>
      <c r="D456" s="45" t="str">
        <f>IF($B456='UNIDADES y TIPOS'!$D$2,INDEX(INSUMOS!$A:$E,MATCH('ANALISIS DE PRECIO'!$C456,INSUMOS!$B:$B,0),3),"No es mano de obra")</f>
        <v>No es mano de obra</v>
      </c>
      <c r="E456" s="46"/>
      <c r="F456" s="47" t="str">
        <f>IF($B456='UNIDADES y TIPOS'!$D$2,INDEX(INSUMOS!$A:$E,MATCH('ANALISIS DE PRECIO'!$C456,INSUMOS!$B:$B,0),4),"No es mano de obra")</f>
        <v>No es mano de obra</v>
      </c>
      <c r="G456" s="48" t="str">
        <f t="shared" si="49"/>
        <v/>
      </c>
      <c r="H456" s="23"/>
    </row>
    <row r="457" spans="2:9">
      <c r="B457" s="49"/>
      <c r="C457" s="50" t="s">
        <v>305</v>
      </c>
      <c r="D457" s="50"/>
      <c r="E457" s="51"/>
      <c r="F457" s="52"/>
      <c r="G457" s="53"/>
      <c r="H457" s="54">
        <f>SUM(G453:G456)</f>
        <v>0</v>
      </c>
      <c r="I457" s="74">
        <f>IFERROR(H457/H475,0)</f>
        <v>0</v>
      </c>
    </row>
    <row r="458" spans="2:9">
      <c r="B458" s="55"/>
      <c r="C458" s="56" t="s">
        <v>50</v>
      </c>
      <c r="D458" s="57"/>
      <c r="E458" s="57"/>
      <c r="F458" s="58"/>
      <c r="G458" s="59"/>
      <c r="H458" s="23"/>
    </row>
    <row r="459" spans="2:9">
      <c r="B459" s="43" t="str">
        <f>IFERROR(INDEX(INSUMOS!A:E,MATCH('ANALISIS DE PRECIO'!$C459,INSUMOS!$B:$B,0),1),"")</f>
        <v/>
      </c>
      <c r="C459" s="44"/>
      <c r="D459" s="45" t="str">
        <f>IF($B459='UNIDADES y TIPOS'!$D$3,INDEX(INSUMOS!$A:$E,MATCH('ANALISIS DE PRECIO'!$C459,INSUMOS!$B:$B,0),3),"No es material")</f>
        <v>No es material</v>
      </c>
      <c r="E459" s="46"/>
      <c r="F459" s="47" t="str">
        <f>IF($B459='UNIDADES y TIPOS'!$D$3,INDEX(INSUMOS!$A:$E,MATCH('ANALISIS DE PRECIO'!$C459,INSUMOS!$B:$B,0),4),"No es material")</f>
        <v>No es material</v>
      </c>
      <c r="G459" s="48" t="str">
        <f>IFERROR(ROUND(E459*F459,2),"")</f>
        <v/>
      </c>
      <c r="H459" s="23"/>
    </row>
    <row r="460" spans="2:9">
      <c r="B460" s="43" t="str">
        <f>IFERROR(INDEX(INSUMOS!A:E,MATCH('ANALISIS DE PRECIO'!$C460,INSUMOS!$B:$B,0),1),"")</f>
        <v/>
      </c>
      <c r="C460" s="44"/>
      <c r="D460" s="45" t="str">
        <f>IF($B460='UNIDADES y TIPOS'!$D$3,INDEX(INSUMOS!$A:$E,MATCH('ANALISIS DE PRECIO'!$C460,INSUMOS!$B:$B,0),3),"No es material")</f>
        <v>No es material</v>
      </c>
      <c r="E460" s="46"/>
      <c r="F460" s="47" t="str">
        <f>IF($B460='UNIDADES y TIPOS'!$D$3,INDEX(INSUMOS!$A:$E,MATCH('ANALISIS DE PRECIO'!$C460,INSUMOS!$B:$B,0),4),"No es material")</f>
        <v>No es material</v>
      </c>
      <c r="G460" s="48" t="str">
        <f t="shared" ref="G460:G467" si="50">IFERROR(ROUND(E460*F460,2),"")</f>
        <v/>
      </c>
      <c r="H460" s="23"/>
    </row>
    <row r="461" spans="2:9">
      <c r="B461" s="43" t="str">
        <f>IFERROR(INDEX(INSUMOS!A:E,MATCH('ANALISIS DE PRECIO'!$C461,INSUMOS!$B:$B,0),1),"")</f>
        <v/>
      </c>
      <c r="C461" s="44"/>
      <c r="D461" s="45" t="str">
        <f>IF($B461='UNIDADES y TIPOS'!$D$3,INDEX(INSUMOS!$A:$E,MATCH('ANALISIS DE PRECIO'!$C461,INSUMOS!$B:$B,0),3),"No es material")</f>
        <v>No es material</v>
      </c>
      <c r="E461" s="46"/>
      <c r="F461" s="47" t="str">
        <f>IF($B461='UNIDADES y TIPOS'!$D$3,INDEX(INSUMOS!$A:$E,MATCH('ANALISIS DE PRECIO'!$C461,INSUMOS!$B:$B,0),4),"No es material")</f>
        <v>No es material</v>
      </c>
      <c r="G461" s="48" t="str">
        <f t="shared" si="50"/>
        <v/>
      </c>
      <c r="H461" s="23"/>
    </row>
    <row r="462" spans="2:9">
      <c r="B462" s="43" t="str">
        <f>IFERROR(INDEX(INSUMOS!A:E,MATCH('ANALISIS DE PRECIO'!$C462,INSUMOS!$B:$B,0),1),"")</f>
        <v/>
      </c>
      <c r="C462" s="44"/>
      <c r="D462" s="45" t="str">
        <f>IF($B462='UNIDADES y TIPOS'!$D$3,INDEX(INSUMOS!$A:$E,MATCH('ANALISIS DE PRECIO'!$C462,INSUMOS!$B:$B,0),3),"No es material")</f>
        <v>No es material</v>
      </c>
      <c r="E462" s="46"/>
      <c r="F462" s="47" t="str">
        <f>IF($B462='UNIDADES y TIPOS'!$D$3,INDEX(INSUMOS!$A:$E,MATCH('ANALISIS DE PRECIO'!$C462,INSUMOS!$B:$B,0),4),"No es material")</f>
        <v>No es material</v>
      </c>
      <c r="G462" s="48" t="str">
        <f t="shared" si="50"/>
        <v/>
      </c>
      <c r="H462" s="23"/>
    </row>
    <row r="463" spans="2:9">
      <c r="B463" s="43" t="str">
        <f>IFERROR(INDEX(INSUMOS!A:E,MATCH('ANALISIS DE PRECIO'!$C463,INSUMOS!$B:$B,0),1),"")</f>
        <v/>
      </c>
      <c r="C463" s="44"/>
      <c r="D463" s="45" t="str">
        <f>IF($B463='UNIDADES y TIPOS'!$D$3,INDEX(INSUMOS!$A:$E,MATCH('ANALISIS DE PRECIO'!$C463,INSUMOS!$B:$B,0),3),"No es material")</f>
        <v>No es material</v>
      </c>
      <c r="E463" s="46"/>
      <c r="F463" s="47" t="str">
        <f>IF($B463='UNIDADES y TIPOS'!$D$3,INDEX(INSUMOS!$A:$E,MATCH('ANALISIS DE PRECIO'!$C463,INSUMOS!$B:$B,0),4),"No es material")</f>
        <v>No es material</v>
      </c>
      <c r="G463" s="48" t="str">
        <f t="shared" si="50"/>
        <v/>
      </c>
      <c r="H463" s="23"/>
    </row>
    <row r="464" spans="2:9">
      <c r="B464" s="43" t="str">
        <f>IFERROR(INDEX(INSUMOS!A:E,MATCH('ANALISIS DE PRECIO'!$C464,INSUMOS!$B:$B,0),1),"")</f>
        <v/>
      </c>
      <c r="C464" s="44"/>
      <c r="D464" s="45" t="str">
        <f>IF($B464='UNIDADES y TIPOS'!$D$3,INDEX(INSUMOS!$A:$E,MATCH('ANALISIS DE PRECIO'!$C464,INSUMOS!$B:$B,0),3),"No es material")</f>
        <v>No es material</v>
      </c>
      <c r="E464" s="46"/>
      <c r="F464" s="47" t="str">
        <f>IF($B464='UNIDADES y TIPOS'!$D$3,INDEX(INSUMOS!$A:$E,MATCH('ANALISIS DE PRECIO'!$C464,INSUMOS!$B:$B,0),4),"No es material")</f>
        <v>No es material</v>
      </c>
      <c r="G464" s="48" t="str">
        <f t="shared" si="50"/>
        <v/>
      </c>
      <c r="H464" s="23"/>
    </row>
    <row r="465" spans="2:9">
      <c r="B465" s="43" t="str">
        <f>IFERROR(INDEX(INSUMOS!A:E,MATCH('ANALISIS DE PRECIO'!$C465,INSUMOS!$B:$B,0),1),"")</f>
        <v/>
      </c>
      <c r="C465" s="44"/>
      <c r="D465" s="45" t="str">
        <f>IF($B465='UNIDADES y TIPOS'!$D$3,INDEX(INSUMOS!$A:$E,MATCH('ANALISIS DE PRECIO'!$C465,INSUMOS!$B:$B,0),3),"No es material")</f>
        <v>No es material</v>
      </c>
      <c r="E465" s="46"/>
      <c r="F465" s="47" t="str">
        <f>IF($B465='UNIDADES y TIPOS'!$D$3,INDEX(INSUMOS!$A:$E,MATCH('ANALISIS DE PRECIO'!$C465,INSUMOS!$B:$B,0),4),"No es material")</f>
        <v>No es material</v>
      </c>
      <c r="G465" s="48" t="str">
        <f t="shared" si="50"/>
        <v/>
      </c>
      <c r="H465" s="23"/>
    </row>
    <row r="466" spans="2:9">
      <c r="B466" s="43" t="str">
        <f>IFERROR(INDEX(INSUMOS!A:E,MATCH('ANALISIS DE PRECIO'!$C466,INSUMOS!$B:$B,0),1),"")</f>
        <v/>
      </c>
      <c r="C466" s="44"/>
      <c r="D466" s="45" t="str">
        <f>IF($B466='UNIDADES y TIPOS'!$D$3,INDEX(INSUMOS!$A:$E,MATCH('ANALISIS DE PRECIO'!$C466,INSUMOS!$B:$B,0),3),"No es material")</f>
        <v>No es material</v>
      </c>
      <c r="E466" s="46"/>
      <c r="F466" s="47" t="str">
        <f>IF($B466='UNIDADES y TIPOS'!$D$3,INDEX(INSUMOS!$A:$E,MATCH('ANALISIS DE PRECIO'!$C466,INSUMOS!$B:$B,0),4),"No es material")</f>
        <v>No es material</v>
      </c>
      <c r="G466" s="48" t="str">
        <f t="shared" si="50"/>
        <v/>
      </c>
      <c r="H466" s="23"/>
    </row>
    <row r="467" spans="2:9">
      <c r="B467" s="43" t="str">
        <f>IFERROR(INDEX(INSUMOS!A:E,MATCH('ANALISIS DE PRECIO'!$C467,INSUMOS!$B:$B,0),1),"")</f>
        <v/>
      </c>
      <c r="C467" s="44"/>
      <c r="D467" s="45" t="str">
        <f>IF($B467='UNIDADES y TIPOS'!$D$3,INDEX(INSUMOS!$A:$E,MATCH('ANALISIS DE PRECIO'!$C467,INSUMOS!$B:$B,0),3),"No es material")</f>
        <v>No es material</v>
      </c>
      <c r="E467" s="46"/>
      <c r="F467" s="47" t="str">
        <f>IF($B467='UNIDADES y TIPOS'!$D$3,INDEX(INSUMOS!$A:$E,MATCH('ANALISIS DE PRECIO'!$C467,INSUMOS!$B:$B,0),4),"No es material")</f>
        <v>No es material</v>
      </c>
      <c r="G467" s="48" t="str">
        <f t="shared" si="50"/>
        <v/>
      </c>
      <c r="H467" s="23"/>
    </row>
    <row r="468" spans="2:9">
      <c r="B468" s="49"/>
      <c r="C468" s="50" t="s">
        <v>306</v>
      </c>
      <c r="D468" s="50"/>
      <c r="E468" s="51"/>
      <c r="F468" s="52"/>
      <c r="G468" s="53"/>
      <c r="H468" s="54">
        <f>SUM(G459:G467)</f>
        <v>0</v>
      </c>
      <c r="I468" s="74">
        <f>IFERROR(H468/H475,0)</f>
        <v>0</v>
      </c>
    </row>
    <row r="469" spans="2:9">
      <c r="B469" s="38"/>
      <c r="C469" s="39" t="s">
        <v>307</v>
      </c>
      <c r="D469" s="40"/>
      <c r="E469" s="40"/>
      <c r="F469" s="41"/>
      <c r="G469" s="42"/>
      <c r="H469" s="23"/>
    </row>
    <row r="470" spans="2:9">
      <c r="B470" s="43" t="str">
        <f>IFERROR(INDEX(INSUMOS!A:E,MATCH('ANALISIS DE PRECIO'!$C470,INSUMOS!$B:$B,0),1),"")</f>
        <v/>
      </c>
      <c r="C470" s="44"/>
      <c r="D470" s="45" t="str">
        <f>IF(OR($B470='UNIDADES y TIPOS'!$D$4,'ANALISIS DE PRECIO'!$B470='UNIDADES y TIPOS'!$D$5),INDEX(INSUMOS!$A:$E,MATCH('ANALISIS DE PRECIO'!$C470,INSUMOS!$B:$B,0),3),"No es EQ. ni Otro Rec.")</f>
        <v>No es EQ. ni Otro Rec.</v>
      </c>
      <c r="E470" s="46"/>
      <c r="F470" s="47" t="str">
        <f>IF(OR($B470='UNIDADES y TIPOS'!$D$4,'ANALISIS DE PRECIO'!$B470='UNIDADES y TIPOS'!$D$5),INDEX(INSUMOS!$A:$E,MATCH('ANALISIS DE PRECIO'!$C470,INSUMOS!$B:$B,0),4),"No es EQ. ni Otro Rec.")</f>
        <v>No es EQ. ni Otro Rec.</v>
      </c>
      <c r="G470" s="48" t="str">
        <f>IFERROR(ROUND(E470*F470,2),"")</f>
        <v/>
      </c>
      <c r="H470" s="23"/>
    </row>
    <row r="471" spans="2:9">
      <c r="B471" s="43" t="str">
        <f>IFERROR(INDEX(INSUMOS!A:E,MATCH('ANALISIS DE PRECIO'!$C471,INSUMOS!$B:$B,0),1),"")</f>
        <v/>
      </c>
      <c r="C471" s="44"/>
      <c r="D471" s="45" t="str">
        <f>IF(OR($B471='UNIDADES y TIPOS'!$D$4,'ANALISIS DE PRECIO'!$B471='UNIDADES y TIPOS'!$D$5),INDEX(INSUMOS!$A:$E,MATCH('ANALISIS DE PRECIO'!$C471,INSUMOS!$B:$B,0),3),"No es EQ. ni Otro Rec.")</f>
        <v>No es EQ. ni Otro Rec.</v>
      </c>
      <c r="E471" s="46"/>
      <c r="F471" s="47" t="str">
        <f>IF(OR($B471='UNIDADES y TIPOS'!$D$4,'ANALISIS DE PRECIO'!$B471='UNIDADES y TIPOS'!$D$5),INDEX(INSUMOS!$A:$E,MATCH('ANALISIS DE PRECIO'!$C471,INSUMOS!$B:$B,0),4),"No es EQ. ni Otro Rec.")</f>
        <v>No es EQ. ni Otro Rec.</v>
      </c>
      <c r="G471" s="48" t="str">
        <f t="shared" ref="G471:G473" si="51">IFERROR(ROUND(E471*F471,2),"")</f>
        <v/>
      </c>
      <c r="H471" s="23"/>
    </row>
    <row r="472" spans="2:9">
      <c r="B472" s="43" t="str">
        <f>IFERROR(INDEX(INSUMOS!A:E,MATCH('ANALISIS DE PRECIO'!$C472,INSUMOS!$B:$B,0),1),"")</f>
        <v/>
      </c>
      <c r="C472" s="44"/>
      <c r="D472" s="45" t="str">
        <f>IF(OR($B472='UNIDADES y TIPOS'!$D$4,'ANALISIS DE PRECIO'!$B472='UNIDADES y TIPOS'!$D$5),INDEX(INSUMOS!$A:$E,MATCH('ANALISIS DE PRECIO'!$C472,INSUMOS!$B:$B,0),3),"No es EQ. ni Otro Rec.")</f>
        <v>No es EQ. ni Otro Rec.</v>
      </c>
      <c r="E472" s="46"/>
      <c r="F472" s="47" t="str">
        <f>IF(OR($B472='UNIDADES y TIPOS'!$D$4,'ANALISIS DE PRECIO'!$B472='UNIDADES y TIPOS'!$D$5),INDEX(INSUMOS!$A:$E,MATCH('ANALISIS DE PRECIO'!$C472,INSUMOS!$B:$B,0),4),"No es EQ. ni Otro Rec.")</f>
        <v>No es EQ. ni Otro Rec.</v>
      </c>
      <c r="G472" s="48" t="str">
        <f t="shared" si="51"/>
        <v/>
      </c>
      <c r="H472" s="23"/>
    </row>
    <row r="473" spans="2:9">
      <c r="B473" s="43" t="str">
        <f>IFERROR(INDEX(INSUMOS!A:E,MATCH('ANALISIS DE PRECIO'!$C473,INSUMOS!$B:$B,0),1),"")</f>
        <v/>
      </c>
      <c r="C473" s="44"/>
      <c r="D473" s="45" t="str">
        <f>IF(OR($B473='UNIDADES y TIPOS'!$D$4,'ANALISIS DE PRECIO'!$B473='UNIDADES y TIPOS'!$D$5),INDEX(INSUMOS!$A:$E,MATCH('ANALISIS DE PRECIO'!$C473,INSUMOS!$B:$B,0),3),"No es EQ. ni Otro Rec.")</f>
        <v>No es EQ. ni Otro Rec.</v>
      </c>
      <c r="E473" s="46"/>
      <c r="F473" s="47" t="str">
        <f>IF(OR($B473='UNIDADES y TIPOS'!$D$4,'ANALISIS DE PRECIO'!$B473='UNIDADES y TIPOS'!$D$5),INDEX(INSUMOS!$A:$E,MATCH('ANALISIS DE PRECIO'!$C473,INSUMOS!$B:$B,0),4),"No es EQ. ni Otro Rec.")</f>
        <v>No es EQ. ni Otro Rec.</v>
      </c>
      <c r="G473" s="48" t="str">
        <f t="shared" si="51"/>
        <v/>
      </c>
      <c r="H473" s="23"/>
    </row>
    <row r="474" spans="2:9" ht="15.75" thickBot="1">
      <c r="B474" s="49"/>
      <c r="C474" s="50" t="s">
        <v>308</v>
      </c>
      <c r="D474" s="50"/>
      <c r="E474" s="51"/>
      <c r="F474" s="52"/>
      <c r="G474" s="53"/>
      <c r="H474" s="54">
        <f>SUM(G470:G473)</f>
        <v>0</v>
      </c>
      <c r="I474" s="74">
        <f>IFERROR(H474/H475,0)</f>
        <v>0</v>
      </c>
    </row>
    <row r="475" spans="2:9" ht="15.75" thickBot="1">
      <c r="B475" s="23"/>
      <c r="C475" s="23"/>
      <c r="D475" s="60"/>
      <c r="E475" s="60"/>
      <c r="F475" s="61" t="s">
        <v>309</v>
      </c>
      <c r="G475" s="62"/>
      <c r="H475" s="63">
        <f>SUM(H457,H468,H474)</f>
        <v>0</v>
      </c>
    </row>
    <row r="476" spans="2:9" ht="15.75" thickBot="1">
      <c r="F476" s="64" t="s">
        <v>310</v>
      </c>
      <c r="G476" s="65"/>
      <c r="H476" s="66">
        <f>'Coeficiente de Pase'!$C$13</f>
        <v>1</v>
      </c>
    </row>
    <row r="477" spans="2:9" ht="15.75" thickBot="1">
      <c r="F477" s="67" t="str">
        <f>CONCATENATE("PRECIO UNITARIO ","(","$","/",D451,")")</f>
        <v>PRECIO UNITARIO ($/m²)</v>
      </c>
      <c r="G477" s="68"/>
      <c r="H477" s="69">
        <f>H475*H476</f>
        <v>0</v>
      </c>
    </row>
    <row r="479" spans="2:9" ht="25.5">
      <c r="B479" s="70" t="s">
        <v>384</v>
      </c>
      <c r="C479" s="71" t="str">
        <f>IFERROR(INDEX(COMPUTO!$A:$D,MATCH('ANALISIS DE PRECIO'!$B479,COMPUTO!$A:$A,0),2),"")</f>
        <v>a) Revoque Grueso y Fino interior en Columnas de P. Alta</v>
      </c>
      <c r="D479" s="70" t="str">
        <f>IFERROR(INDEX(COMPUTO!$A:$D,MATCH('ANALISIS DE PRECIO'!$B479,COMPUTO!$A:$A,0),3),"")</f>
        <v>m²</v>
      </c>
      <c r="E479" s="70">
        <f>IFERROR(INDEX(COMPUTO!$A:$D,MATCH('ANALISIS DE PRECIO'!$B479,COMPUTO!$A:$A,0),4),"")</f>
        <v>14.4</v>
      </c>
      <c r="F479" s="72">
        <f>ROUND(H505,2)</f>
        <v>0</v>
      </c>
      <c r="G479" s="73"/>
      <c r="H479" s="24"/>
      <c r="I479" s="15"/>
    </row>
    <row r="480" spans="2:9">
      <c r="B480" s="38"/>
      <c r="C480" s="39" t="s">
        <v>48</v>
      </c>
      <c r="D480" s="40"/>
      <c r="E480" s="40"/>
      <c r="F480" s="41"/>
      <c r="G480" s="42"/>
      <c r="H480" s="23"/>
    </row>
    <row r="481" spans="2:9">
      <c r="B481" s="43" t="str">
        <f>IFERROR(INDEX(INSUMOS!A:E,MATCH('ANALISIS DE PRECIO'!$C481,INSUMOS!$B:$B,0),1),"")</f>
        <v/>
      </c>
      <c r="C481" s="44"/>
      <c r="D481" s="45" t="str">
        <f>IF($B481='UNIDADES y TIPOS'!$D$2,INDEX(INSUMOS!$A:$E,MATCH('ANALISIS DE PRECIO'!$C481,INSUMOS!$B:$B,0),3),"No es mano de obra")</f>
        <v>No es mano de obra</v>
      </c>
      <c r="E481" s="46"/>
      <c r="F481" s="47" t="str">
        <f>IF($B481='UNIDADES y TIPOS'!$D$2,INDEX(INSUMOS!$A:$E,MATCH('ANALISIS DE PRECIO'!$C481,INSUMOS!$B:$B,0),4),"No es mano de obra")</f>
        <v>No es mano de obra</v>
      </c>
      <c r="G481" s="48" t="str">
        <f>IFERROR(ROUND(E481*F481,2),"")</f>
        <v/>
      </c>
      <c r="H481" s="23"/>
    </row>
    <row r="482" spans="2:9">
      <c r="B482" s="43" t="str">
        <f>IFERROR(INDEX(INSUMOS!A:E,MATCH('ANALISIS DE PRECIO'!$C482,INSUMOS!$B:$B,0),1),"")</f>
        <v/>
      </c>
      <c r="C482" s="44"/>
      <c r="D482" s="45" t="str">
        <f>IF($B482='UNIDADES y TIPOS'!$D$2,INDEX(INSUMOS!$A:$E,MATCH('ANALISIS DE PRECIO'!$C482,INSUMOS!$B:$B,0),3),"No es mano de obra")</f>
        <v>No es mano de obra</v>
      </c>
      <c r="E482" s="46"/>
      <c r="F482" s="47" t="str">
        <f>IF($B482='UNIDADES y TIPOS'!$D$2,INDEX(INSUMOS!$A:$E,MATCH('ANALISIS DE PRECIO'!$C482,INSUMOS!$B:$B,0),4),"No es mano de obra")</f>
        <v>No es mano de obra</v>
      </c>
      <c r="G482" s="48" t="str">
        <f t="shared" ref="G482:G484" si="52">IFERROR(ROUND(E482*F482,2),"")</f>
        <v/>
      </c>
      <c r="H482" s="23"/>
    </row>
    <row r="483" spans="2:9">
      <c r="B483" s="43" t="str">
        <f>IFERROR(INDEX(INSUMOS!A:E,MATCH('ANALISIS DE PRECIO'!$C483,INSUMOS!$B:$B,0),1),"")</f>
        <v/>
      </c>
      <c r="C483" s="44"/>
      <c r="D483" s="45" t="str">
        <f>IF($B483='UNIDADES y TIPOS'!$D$2,INDEX(INSUMOS!$A:$E,MATCH('ANALISIS DE PRECIO'!$C483,INSUMOS!$B:$B,0),3),"No es mano de obra")</f>
        <v>No es mano de obra</v>
      </c>
      <c r="E483" s="46"/>
      <c r="F483" s="47" t="str">
        <f>IF($B483='UNIDADES y TIPOS'!$D$2,INDEX(INSUMOS!$A:$E,MATCH('ANALISIS DE PRECIO'!$C483,INSUMOS!$B:$B,0),4),"No es mano de obra")</f>
        <v>No es mano de obra</v>
      </c>
      <c r="G483" s="48" t="str">
        <f t="shared" si="52"/>
        <v/>
      </c>
      <c r="H483" s="23"/>
    </row>
    <row r="484" spans="2:9">
      <c r="B484" s="43" t="str">
        <f>IFERROR(INDEX(INSUMOS!A:E,MATCH('ANALISIS DE PRECIO'!$C484,INSUMOS!$B:$B,0),1),"")</f>
        <v/>
      </c>
      <c r="C484" s="44"/>
      <c r="D484" s="45" t="str">
        <f>IF($B484='UNIDADES y TIPOS'!$D$2,INDEX(INSUMOS!$A:$E,MATCH('ANALISIS DE PRECIO'!$C484,INSUMOS!$B:$B,0),3),"No es mano de obra")</f>
        <v>No es mano de obra</v>
      </c>
      <c r="E484" s="46"/>
      <c r="F484" s="47" t="str">
        <f>IF($B484='UNIDADES y TIPOS'!$D$2,INDEX(INSUMOS!$A:$E,MATCH('ANALISIS DE PRECIO'!$C484,INSUMOS!$B:$B,0),4),"No es mano de obra")</f>
        <v>No es mano de obra</v>
      </c>
      <c r="G484" s="48" t="str">
        <f t="shared" si="52"/>
        <v/>
      </c>
      <c r="H484" s="23"/>
    </row>
    <row r="485" spans="2:9">
      <c r="B485" s="49"/>
      <c r="C485" s="50" t="s">
        <v>305</v>
      </c>
      <c r="D485" s="50"/>
      <c r="E485" s="51"/>
      <c r="F485" s="52"/>
      <c r="G485" s="53"/>
      <c r="H485" s="54">
        <f>SUM(G481:G484)</f>
        <v>0</v>
      </c>
      <c r="I485" s="74">
        <f>IFERROR(H485/H503,0)</f>
        <v>0</v>
      </c>
    </row>
    <row r="486" spans="2:9">
      <c r="B486" s="55"/>
      <c r="C486" s="56" t="s">
        <v>50</v>
      </c>
      <c r="D486" s="57"/>
      <c r="E486" s="57"/>
      <c r="F486" s="58"/>
      <c r="G486" s="59"/>
      <c r="H486" s="23"/>
    </row>
    <row r="487" spans="2:9">
      <c r="B487" s="43" t="str">
        <f>IFERROR(INDEX(INSUMOS!A:E,MATCH('ANALISIS DE PRECIO'!$C487,INSUMOS!$B:$B,0),1),"")</f>
        <v/>
      </c>
      <c r="C487" s="44"/>
      <c r="D487" s="45" t="str">
        <f>IF($B487='UNIDADES y TIPOS'!$D$3,INDEX(INSUMOS!$A:$E,MATCH('ANALISIS DE PRECIO'!$C487,INSUMOS!$B:$B,0),3),"No es material")</f>
        <v>No es material</v>
      </c>
      <c r="E487" s="46"/>
      <c r="F487" s="47" t="str">
        <f>IF($B487='UNIDADES y TIPOS'!$D$3,INDEX(INSUMOS!$A:$E,MATCH('ANALISIS DE PRECIO'!$C487,INSUMOS!$B:$B,0),4),"No es material")</f>
        <v>No es material</v>
      </c>
      <c r="G487" s="48" t="str">
        <f>IFERROR(ROUND(E487*F487,2),"")</f>
        <v/>
      </c>
      <c r="H487" s="23"/>
    </row>
    <row r="488" spans="2:9">
      <c r="B488" s="43" t="str">
        <f>IFERROR(INDEX(INSUMOS!A:E,MATCH('ANALISIS DE PRECIO'!$C488,INSUMOS!$B:$B,0),1),"")</f>
        <v/>
      </c>
      <c r="C488" s="44"/>
      <c r="D488" s="45" t="str">
        <f>IF($B488='UNIDADES y TIPOS'!$D$3,INDEX(INSUMOS!$A:$E,MATCH('ANALISIS DE PRECIO'!$C488,INSUMOS!$B:$B,0),3),"No es material")</f>
        <v>No es material</v>
      </c>
      <c r="E488" s="46"/>
      <c r="F488" s="47" t="str">
        <f>IF($B488='UNIDADES y TIPOS'!$D$3,INDEX(INSUMOS!$A:$E,MATCH('ANALISIS DE PRECIO'!$C488,INSUMOS!$B:$B,0),4),"No es material")</f>
        <v>No es material</v>
      </c>
      <c r="G488" s="48" t="str">
        <f t="shared" ref="G488:G495" si="53">IFERROR(ROUND(E488*F488,2),"")</f>
        <v/>
      </c>
      <c r="H488" s="23"/>
    </row>
    <row r="489" spans="2:9">
      <c r="B489" s="43" t="str">
        <f>IFERROR(INDEX(INSUMOS!A:E,MATCH('ANALISIS DE PRECIO'!$C489,INSUMOS!$B:$B,0),1),"")</f>
        <v/>
      </c>
      <c r="C489" s="44"/>
      <c r="D489" s="45" t="str">
        <f>IF($B489='UNIDADES y TIPOS'!$D$3,INDEX(INSUMOS!$A:$E,MATCH('ANALISIS DE PRECIO'!$C489,INSUMOS!$B:$B,0),3),"No es material")</f>
        <v>No es material</v>
      </c>
      <c r="E489" s="46"/>
      <c r="F489" s="47" t="str">
        <f>IF($B489='UNIDADES y TIPOS'!$D$3,INDEX(INSUMOS!$A:$E,MATCH('ANALISIS DE PRECIO'!$C489,INSUMOS!$B:$B,0),4),"No es material")</f>
        <v>No es material</v>
      </c>
      <c r="G489" s="48" t="str">
        <f t="shared" si="53"/>
        <v/>
      </c>
      <c r="H489" s="23"/>
    </row>
    <row r="490" spans="2:9">
      <c r="B490" s="43" t="str">
        <f>IFERROR(INDEX(INSUMOS!A:E,MATCH('ANALISIS DE PRECIO'!$C490,INSUMOS!$B:$B,0),1),"")</f>
        <v/>
      </c>
      <c r="C490" s="44"/>
      <c r="D490" s="45" t="str">
        <f>IF($B490='UNIDADES y TIPOS'!$D$3,INDEX(INSUMOS!$A:$E,MATCH('ANALISIS DE PRECIO'!$C490,INSUMOS!$B:$B,0),3),"No es material")</f>
        <v>No es material</v>
      </c>
      <c r="E490" s="46"/>
      <c r="F490" s="47" t="str">
        <f>IF($B490='UNIDADES y TIPOS'!$D$3,INDEX(INSUMOS!$A:$E,MATCH('ANALISIS DE PRECIO'!$C490,INSUMOS!$B:$B,0),4),"No es material")</f>
        <v>No es material</v>
      </c>
      <c r="G490" s="48" t="str">
        <f t="shared" si="53"/>
        <v/>
      </c>
      <c r="H490" s="23"/>
    </row>
    <row r="491" spans="2:9">
      <c r="B491" s="43" t="str">
        <f>IFERROR(INDEX(INSUMOS!A:E,MATCH('ANALISIS DE PRECIO'!$C491,INSUMOS!$B:$B,0),1),"")</f>
        <v/>
      </c>
      <c r="C491" s="44"/>
      <c r="D491" s="45" t="str">
        <f>IF($B491='UNIDADES y TIPOS'!$D$3,INDEX(INSUMOS!$A:$E,MATCH('ANALISIS DE PRECIO'!$C491,INSUMOS!$B:$B,0),3),"No es material")</f>
        <v>No es material</v>
      </c>
      <c r="E491" s="46"/>
      <c r="F491" s="47" t="str">
        <f>IF($B491='UNIDADES y TIPOS'!$D$3,INDEX(INSUMOS!$A:$E,MATCH('ANALISIS DE PRECIO'!$C491,INSUMOS!$B:$B,0),4),"No es material")</f>
        <v>No es material</v>
      </c>
      <c r="G491" s="48" t="str">
        <f t="shared" si="53"/>
        <v/>
      </c>
      <c r="H491" s="23"/>
    </row>
    <row r="492" spans="2:9">
      <c r="B492" s="43" t="str">
        <f>IFERROR(INDEX(INSUMOS!A:E,MATCH('ANALISIS DE PRECIO'!$C492,INSUMOS!$B:$B,0),1),"")</f>
        <v/>
      </c>
      <c r="C492" s="44"/>
      <c r="D492" s="45" t="str">
        <f>IF($B492='UNIDADES y TIPOS'!$D$3,INDEX(INSUMOS!$A:$E,MATCH('ANALISIS DE PRECIO'!$C492,INSUMOS!$B:$B,0),3),"No es material")</f>
        <v>No es material</v>
      </c>
      <c r="E492" s="46"/>
      <c r="F492" s="47" t="str">
        <f>IF($B492='UNIDADES y TIPOS'!$D$3,INDEX(INSUMOS!$A:$E,MATCH('ANALISIS DE PRECIO'!$C492,INSUMOS!$B:$B,0),4),"No es material")</f>
        <v>No es material</v>
      </c>
      <c r="G492" s="48" t="str">
        <f t="shared" si="53"/>
        <v/>
      </c>
      <c r="H492" s="23"/>
    </row>
    <row r="493" spans="2:9">
      <c r="B493" s="43" t="str">
        <f>IFERROR(INDEX(INSUMOS!A:E,MATCH('ANALISIS DE PRECIO'!$C493,INSUMOS!$B:$B,0),1),"")</f>
        <v/>
      </c>
      <c r="C493" s="44"/>
      <c r="D493" s="45" t="str">
        <f>IF($B493='UNIDADES y TIPOS'!$D$3,INDEX(INSUMOS!$A:$E,MATCH('ANALISIS DE PRECIO'!$C493,INSUMOS!$B:$B,0),3),"No es material")</f>
        <v>No es material</v>
      </c>
      <c r="E493" s="46"/>
      <c r="F493" s="47" t="str">
        <f>IF($B493='UNIDADES y TIPOS'!$D$3,INDEX(INSUMOS!$A:$E,MATCH('ANALISIS DE PRECIO'!$C493,INSUMOS!$B:$B,0),4),"No es material")</f>
        <v>No es material</v>
      </c>
      <c r="G493" s="48" t="str">
        <f t="shared" si="53"/>
        <v/>
      </c>
      <c r="H493" s="23"/>
    </row>
    <row r="494" spans="2:9">
      <c r="B494" s="43" t="str">
        <f>IFERROR(INDEX(INSUMOS!A:E,MATCH('ANALISIS DE PRECIO'!$C494,INSUMOS!$B:$B,0),1),"")</f>
        <v/>
      </c>
      <c r="C494" s="44"/>
      <c r="D494" s="45" t="str">
        <f>IF($B494='UNIDADES y TIPOS'!$D$3,INDEX(INSUMOS!$A:$E,MATCH('ANALISIS DE PRECIO'!$C494,INSUMOS!$B:$B,0),3),"No es material")</f>
        <v>No es material</v>
      </c>
      <c r="E494" s="46"/>
      <c r="F494" s="47" t="str">
        <f>IF($B494='UNIDADES y TIPOS'!$D$3,INDEX(INSUMOS!$A:$E,MATCH('ANALISIS DE PRECIO'!$C494,INSUMOS!$B:$B,0),4),"No es material")</f>
        <v>No es material</v>
      </c>
      <c r="G494" s="48" t="str">
        <f t="shared" si="53"/>
        <v/>
      </c>
      <c r="H494" s="23"/>
    </row>
    <row r="495" spans="2:9">
      <c r="B495" s="43" t="str">
        <f>IFERROR(INDEX(INSUMOS!A:E,MATCH('ANALISIS DE PRECIO'!$C495,INSUMOS!$B:$B,0),1),"")</f>
        <v/>
      </c>
      <c r="C495" s="44"/>
      <c r="D495" s="45" t="str">
        <f>IF($B495='UNIDADES y TIPOS'!$D$3,INDEX(INSUMOS!$A:$E,MATCH('ANALISIS DE PRECIO'!$C495,INSUMOS!$B:$B,0),3),"No es material")</f>
        <v>No es material</v>
      </c>
      <c r="E495" s="46"/>
      <c r="F495" s="47" t="str">
        <f>IF($B495='UNIDADES y TIPOS'!$D$3,INDEX(INSUMOS!$A:$E,MATCH('ANALISIS DE PRECIO'!$C495,INSUMOS!$B:$B,0),4),"No es material")</f>
        <v>No es material</v>
      </c>
      <c r="G495" s="48" t="str">
        <f t="shared" si="53"/>
        <v/>
      </c>
      <c r="H495" s="23"/>
    </row>
    <row r="496" spans="2:9">
      <c r="B496" s="49"/>
      <c r="C496" s="50" t="s">
        <v>306</v>
      </c>
      <c r="D496" s="50"/>
      <c r="E496" s="51"/>
      <c r="F496" s="52"/>
      <c r="G496" s="53"/>
      <c r="H496" s="54">
        <f>SUM(G487:G495)</f>
        <v>0</v>
      </c>
      <c r="I496" s="74">
        <f>IFERROR(H496/H503,0)</f>
        <v>0</v>
      </c>
    </row>
    <row r="497" spans="1:9">
      <c r="B497" s="38"/>
      <c r="C497" s="39" t="s">
        <v>307</v>
      </c>
      <c r="D497" s="40"/>
      <c r="E497" s="40"/>
      <c r="F497" s="41"/>
      <c r="G497" s="42"/>
      <c r="H497" s="23"/>
    </row>
    <row r="498" spans="1:9">
      <c r="B498" s="43" t="str">
        <f>IFERROR(INDEX(INSUMOS!A:E,MATCH('ANALISIS DE PRECIO'!$C498,INSUMOS!$B:$B,0),1),"")</f>
        <v/>
      </c>
      <c r="C498" s="44"/>
      <c r="D498" s="45" t="str">
        <f>IF(OR($B498='UNIDADES y TIPOS'!$D$4,'ANALISIS DE PRECIO'!$B498='UNIDADES y TIPOS'!$D$5),INDEX(INSUMOS!$A:$E,MATCH('ANALISIS DE PRECIO'!$C498,INSUMOS!$B:$B,0),3),"No es EQ. ni Otro Rec.")</f>
        <v>No es EQ. ni Otro Rec.</v>
      </c>
      <c r="E498" s="46"/>
      <c r="F498" s="47" t="str">
        <f>IF(OR($B498='UNIDADES y TIPOS'!$D$4,'ANALISIS DE PRECIO'!$B498='UNIDADES y TIPOS'!$D$5),INDEX(INSUMOS!$A:$E,MATCH('ANALISIS DE PRECIO'!$C498,INSUMOS!$B:$B,0),4),"No es EQ. ni Otro Rec.")</f>
        <v>No es EQ. ni Otro Rec.</v>
      </c>
      <c r="G498" s="48" t="str">
        <f>IFERROR(ROUND(E498*F498,2),"")</f>
        <v/>
      </c>
      <c r="H498" s="23"/>
    </row>
    <row r="499" spans="1:9">
      <c r="B499" s="43" t="str">
        <f>IFERROR(INDEX(INSUMOS!A:E,MATCH('ANALISIS DE PRECIO'!$C499,INSUMOS!$B:$B,0),1),"")</f>
        <v/>
      </c>
      <c r="C499" s="44"/>
      <c r="D499" s="45" t="str">
        <f>IF(OR($B499='UNIDADES y TIPOS'!$D$4,'ANALISIS DE PRECIO'!$B499='UNIDADES y TIPOS'!$D$5),INDEX(INSUMOS!$A:$E,MATCH('ANALISIS DE PRECIO'!$C499,INSUMOS!$B:$B,0),3),"No es EQ. ni Otro Rec.")</f>
        <v>No es EQ. ni Otro Rec.</v>
      </c>
      <c r="E499" s="46"/>
      <c r="F499" s="47" t="str">
        <f>IF(OR($B499='UNIDADES y TIPOS'!$D$4,'ANALISIS DE PRECIO'!$B499='UNIDADES y TIPOS'!$D$5),INDEX(INSUMOS!$A:$E,MATCH('ANALISIS DE PRECIO'!$C499,INSUMOS!$B:$B,0),4),"No es EQ. ni Otro Rec.")</f>
        <v>No es EQ. ni Otro Rec.</v>
      </c>
      <c r="G499" s="48" t="str">
        <f t="shared" ref="G499:G501" si="54">IFERROR(ROUND(E499*F499,2),"")</f>
        <v/>
      </c>
      <c r="H499" s="23"/>
    </row>
    <row r="500" spans="1:9">
      <c r="B500" s="43" t="str">
        <f>IFERROR(INDEX(INSUMOS!A:E,MATCH('ANALISIS DE PRECIO'!$C500,INSUMOS!$B:$B,0),1),"")</f>
        <v/>
      </c>
      <c r="C500" s="44"/>
      <c r="D500" s="45" t="str">
        <f>IF(OR($B500='UNIDADES y TIPOS'!$D$4,'ANALISIS DE PRECIO'!$B500='UNIDADES y TIPOS'!$D$5),INDEX(INSUMOS!$A:$E,MATCH('ANALISIS DE PRECIO'!$C500,INSUMOS!$B:$B,0),3),"No es EQ. ni Otro Rec.")</f>
        <v>No es EQ. ni Otro Rec.</v>
      </c>
      <c r="E500" s="46"/>
      <c r="F500" s="47" t="str">
        <f>IF(OR($B500='UNIDADES y TIPOS'!$D$4,'ANALISIS DE PRECIO'!$B500='UNIDADES y TIPOS'!$D$5),INDEX(INSUMOS!$A:$E,MATCH('ANALISIS DE PRECIO'!$C500,INSUMOS!$B:$B,0),4),"No es EQ. ni Otro Rec.")</f>
        <v>No es EQ. ni Otro Rec.</v>
      </c>
      <c r="G500" s="48" t="str">
        <f t="shared" si="54"/>
        <v/>
      </c>
      <c r="H500" s="23"/>
    </row>
    <row r="501" spans="1:9">
      <c r="B501" s="43" t="str">
        <f>IFERROR(INDEX(INSUMOS!A:E,MATCH('ANALISIS DE PRECIO'!$C501,INSUMOS!$B:$B,0),1),"")</f>
        <v/>
      </c>
      <c r="C501" s="44"/>
      <c r="D501" s="45" t="str">
        <f>IF(OR($B501='UNIDADES y TIPOS'!$D$4,'ANALISIS DE PRECIO'!$B501='UNIDADES y TIPOS'!$D$5),INDEX(INSUMOS!$A:$E,MATCH('ANALISIS DE PRECIO'!$C501,INSUMOS!$B:$B,0),3),"No es EQ. ni Otro Rec.")</f>
        <v>No es EQ. ni Otro Rec.</v>
      </c>
      <c r="E501" s="46"/>
      <c r="F501" s="47" t="str">
        <f>IF(OR($B501='UNIDADES y TIPOS'!$D$4,'ANALISIS DE PRECIO'!$B501='UNIDADES y TIPOS'!$D$5),INDEX(INSUMOS!$A:$E,MATCH('ANALISIS DE PRECIO'!$C501,INSUMOS!$B:$B,0),4),"No es EQ. ni Otro Rec.")</f>
        <v>No es EQ. ni Otro Rec.</v>
      </c>
      <c r="G501" s="48" t="str">
        <f t="shared" si="54"/>
        <v/>
      </c>
      <c r="H501" s="23"/>
    </row>
    <row r="502" spans="1:9" ht="15.75" thickBot="1">
      <c r="B502" s="49"/>
      <c r="C502" s="50" t="s">
        <v>308</v>
      </c>
      <c r="D502" s="50"/>
      <c r="E502" s="51"/>
      <c r="F502" s="52"/>
      <c r="G502" s="53"/>
      <c r="H502" s="54">
        <f>SUM(G498:G501)</f>
        <v>0</v>
      </c>
      <c r="I502" s="74">
        <f>IFERROR(H502/H503,0)</f>
        <v>0</v>
      </c>
    </row>
    <row r="503" spans="1:9" ht="15.75" thickBot="1">
      <c r="B503" s="23"/>
      <c r="C503" s="23"/>
      <c r="D503" s="60"/>
      <c r="E503" s="60"/>
      <c r="F503" s="61" t="s">
        <v>309</v>
      </c>
      <c r="G503" s="62"/>
      <c r="H503" s="63">
        <f>SUM(H485,H496,H502)</f>
        <v>0</v>
      </c>
    </row>
    <row r="504" spans="1:9" ht="15.75" thickBot="1">
      <c r="F504" s="64" t="s">
        <v>310</v>
      </c>
      <c r="G504" s="65"/>
      <c r="H504" s="66">
        <f>'Coeficiente de Pase'!$C$13</f>
        <v>1</v>
      </c>
    </row>
    <row r="505" spans="1:9" ht="15.75" thickBot="1">
      <c r="F505" s="67" t="str">
        <f>CONCATENATE("PRECIO UNITARIO ","(","$","/",D479,")")</f>
        <v>PRECIO UNITARIO ($/m²)</v>
      </c>
      <c r="G505" s="68"/>
      <c r="H505" s="69">
        <f>H503*H504</f>
        <v>0</v>
      </c>
    </row>
    <row r="506" spans="1:9" ht="15.75" thickBot="1"/>
    <row r="507" spans="1:9" ht="15.75" thickBot="1">
      <c r="A507" s="28">
        <v>7</v>
      </c>
      <c r="B507" s="29"/>
      <c r="C507" s="30" t="str">
        <f>IFERROR(INDEX(COMPUTO!$A:$D,MATCH('ANALISIS DE PRECIO'!$A507,COMPUTO!$A:$A,0),2),"")</f>
        <v>VARIOS</v>
      </c>
      <c r="D507" s="31"/>
      <c r="E507" s="31"/>
      <c r="F507" s="29"/>
      <c r="G507" s="29"/>
      <c r="H507" s="32"/>
    </row>
    <row r="508" spans="1:9" ht="25.5">
      <c r="A508" s="33"/>
      <c r="B508" s="34" t="s">
        <v>27</v>
      </c>
      <c r="C508" s="35" t="str">
        <f>IFERROR(INDEX(COMPUTO!$A:$D,MATCH('ANALISIS DE PRECIO'!$B508,COMPUTO!$A:$A,0),2),"")</f>
        <v>Remoción y traslado de puntales metálicos provisorios</v>
      </c>
      <c r="D508" s="34" t="str">
        <f>IFERROR(INDEX(COMPUTO!$A:$D,MATCH('ANALISIS DE PRECIO'!$B508,COMPUTO!$A:$A,0),3),"")</f>
        <v>Gl.</v>
      </c>
      <c r="E508" s="34">
        <f>IFERROR(INDEX(COMPUTO!$A:$D,MATCH('ANALISIS DE PRECIO'!$B508,COMPUTO!$A:$A,0),4),"")</f>
        <v>1</v>
      </c>
      <c r="F508" s="36">
        <f>ROUND(H533,2)</f>
        <v>0</v>
      </c>
      <c r="G508" s="37"/>
      <c r="H508" s="24"/>
      <c r="I508" s="15"/>
    </row>
    <row r="509" spans="1:9">
      <c r="A509" s="6"/>
      <c r="B509" s="38"/>
      <c r="C509" s="39" t="s">
        <v>48</v>
      </c>
      <c r="D509" s="40"/>
      <c r="E509" s="40"/>
      <c r="F509" s="41"/>
      <c r="G509" s="42"/>
      <c r="H509" s="23"/>
    </row>
    <row r="510" spans="1:9">
      <c r="A510" s="6"/>
      <c r="B510" s="43" t="str">
        <f>IFERROR(INDEX(INSUMOS!A:E,MATCH('ANALISIS DE PRECIO'!$C510,INSUMOS!$B:$B,0),1),"")</f>
        <v/>
      </c>
      <c r="C510" s="44"/>
      <c r="D510" s="45" t="str">
        <f>IF($B510='UNIDADES y TIPOS'!$D$2,INDEX(INSUMOS!$A:$E,MATCH('ANALISIS DE PRECIO'!$C510,INSUMOS!$B:$B,0),3),"No es mano de obra")</f>
        <v>No es mano de obra</v>
      </c>
      <c r="E510" s="46"/>
      <c r="F510" s="47" t="str">
        <f>IF($B510='UNIDADES y TIPOS'!$D$2,INDEX(INSUMOS!$A:$E,MATCH('ANALISIS DE PRECIO'!$C510,INSUMOS!$B:$B,0),4),"No es mano de obra")</f>
        <v>No es mano de obra</v>
      </c>
      <c r="G510" s="48" t="str">
        <f>IFERROR(ROUND(E510*F510,2),"")</f>
        <v/>
      </c>
      <c r="H510" s="23"/>
    </row>
    <row r="511" spans="1:9">
      <c r="A511" s="6"/>
      <c r="B511" s="43" t="str">
        <f>IFERROR(INDEX(INSUMOS!A:E,MATCH('ANALISIS DE PRECIO'!$C511,INSUMOS!$B:$B,0),1),"")</f>
        <v/>
      </c>
      <c r="C511" s="44"/>
      <c r="D511" s="45" t="str">
        <f>IF($B511='UNIDADES y TIPOS'!$D$2,INDEX(INSUMOS!$A:$E,MATCH('ANALISIS DE PRECIO'!$C511,INSUMOS!$B:$B,0),3),"No es mano de obra")</f>
        <v>No es mano de obra</v>
      </c>
      <c r="E511" s="46"/>
      <c r="F511" s="47" t="str">
        <f>IF($B511='UNIDADES y TIPOS'!$D$2,INDEX(INSUMOS!$A:$E,MATCH('ANALISIS DE PRECIO'!$C511,INSUMOS!$B:$B,0),4),"No es mano de obra")</f>
        <v>No es mano de obra</v>
      </c>
      <c r="G511" s="48" t="str">
        <f t="shared" ref="G511:G513" si="55">IFERROR(ROUND(E511*F511,2),"")</f>
        <v/>
      </c>
      <c r="H511" s="23"/>
    </row>
    <row r="512" spans="1:9">
      <c r="A512" s="6"/>
      <c r="B512" s="43" t="str">
        <f>IFERROR(INDEX(INSUMOS!A:E,MATCH('ANALISIS DE PRECIO'!$C512,INSUMOS!$B:$B,0),1),"")</f>
        <v/>
      </c>
      <c r="C512" s="44"/>
      <c r="D512" s="45" t="str">
        <f>IF($B512='UNIDADES y TIPOS'!$D$2,INDEX(INSUMOS!$A:$E,MATCH('ANALISIS DE PRECIO'!$C512,INSUMOS!$B:$B,0),3),"No es mano de obra")</f>
        <v>No es mano de obra</v>
      </c>
      <c r="E512" s="46"/>
      <c r="F512" s="47" t="str">
        <f>IF($B512='UNIDADES y TIPOS'!$D$2,INDEX(INSUMOS!$A:$E,MATCH('ANALISIS DE PRECIO'!$C512,INSUMOS!$B:$B,0),4),"No es mano de obra")</f>
        <v>No es mano de obra</v>
      </c>
      <c r="G512" s="48" t="str">
        <f t="shared" si="55"/>
        <v/>
      </c>
      <c r="H512" s="23"/>
    </row>
    <row r="513" spans="1:9">
      <c r="A513" s="6"/>
      <c r="B513" s="43" t="str">
        <f>IFERROR(INDEX(INSUMOS!A:E,MATCH('ANALISIS DE PRECIO'!$C513,INSUMOS!$B:$B,0),1),"")</f>
        <v/>
      </c>
      <c r="C513" s="44"/>
      <c r="D513" s="45" t="str">
        <f>IF($B513='UNIDADES y TIPOS'!$D$2,INDEX(INSUMOS!$A:$E,MATCH('ANALISIS DE PRECIO'!$C513,INSUMOS!$B:$B,0),3),"No es mano de obra")</f>
        <v>No es mano de obra</v>
      </c>
      <c r="E513" s="46"/>
      <c r="F513" s="47" t="str">
        <f>IF($B513='UNIDADES y TIPOS'!$D$2,INDEX(INSUMOS!$A:$E,MATCH('ANALISIS DE PRECIO'!$C513,INSUMOS!$B:$B,0),4),"No es mano de obra")</f>
        <v>No es mano de obra</v>
      </c>
      <c r="G513" s="48" t="str">
        <f t="shared" si="55"/>
        <v/>
      </c>
      <c r="H513" s="23"/>
    </row>
    <row r="514" spans="1:9">
      <c r="A514" s="6"/>
      <c r="B514" s="49"/>
      <c r="C514" s="50" t="s">
        <v>305</v>
      </c>
      <c r="D514" s="50"/>
      <c r="E514" s="51"/>
      <c r="F514" s="52"/>
      <c r="G514" s="53"/>
      <c r="H514" s="54">
        <f>SUM(G510:G513)</f>
        <v>0</v>
      </c>
      <c r="I514" s="74">
        <f>IFERROR(H514/H531,0)</f>
        <v>0</v>
      </c>
    </row>
    <row r="515" spans="1:9">
      <c r="A515" s="6"/>
      <c r="B515" s="55"/>
      <c r="C515" s="56" t="s">
        <v>50</v>
      </c>
      <c r="D515" s="57"/>
      <c r="E515" s="57"/>
      <c r="F515" s="58"/>
      <c r="G515" s="59"/>
      <c r="H515" s="23"/>
    </row>
    <row r="516" spans="1:9">
      <c r="A516" s="6"/>
      <c r="B516" s="43" t="str">
        <f>IFERROR(INDEX(INSUMOS!A:E,MATCH('ANALISIS DE PRECIO'!$C516,INSUMOS!$B:$B,0),1),"")</f>
        <v/>
      </c>
      <c r="C516" s="44"/>
      <c r="D516" s="45" t="str">
        <f>IF($B516='UNIDADES y TIPOS'!$D$3,INDEX(INSUMOS!$A:$E,MATCH('ANALISIS DE PRECIO'!$C516,INSUMOS!$B:$B,0),3),"No es material")</f>
        <v>No es material</v>
      </c>
      <c r="E516" s="46"/>
      <c r="F516" s="47" t="str">
        <f>IF($B516='UNIDADES y TIPOS'!$D$3,INDEX(INSUMOS!$A:$E,MATCH('ANALISIS DE PRECIO'!$C516,INSUMOS!$B:$B,0),4),"No es material")</f>
        <v>No es material</v>
      </c>
      <c r="G516" s="48" t="str">
        <f>IFERROR(ROUND(E516*F516,2),"")</f>
        <v/>
      </c>
      <c r="H516" s="23"/>
    </row>
    <row r="517" spans="1:9">
      <c r="A517" s="6"/>
      <c r="B517" s="43" t="str">
        <f>IFERROR(INDEX(INSUMOS!A:E,MATCH('ANALISIS DE PRECIO'!$C517,INSUMOS!$B:$B,0),1),"")</f>
        <v/>
      </c>
      <c r="C517" s="44"/>
      <c r="D517" s="45" t="str">
        <f>IF($B517='UNIDADES y TIPOS'!$D$3,INDEX(INSUMOS!$A:$E,MATCH('ANALISIS DE PRECIO'!$C517,INSUMOS!$B:$B,0),3),"No es material")</f>
        <v>No es material</v>
      </c>
      <c r="E517" s="46"/>
      <c r="F517" s="47" t="str">
        <f>IF($B517='UNIDADES y TIPOS'!$D$3,INDEX(INSUMOS!$A:$E,MATCH('ANALISIS DE PRECIO'!$C517,INSUMOS!$B:$B,0),4),"No es material")</f>
        <v>No es material</v>
      </c>
      <c r="G517" s="48" t="str">
        <f t="shared" ref="G517:G523" si="56">IFERROR(ROUND(E517*F517,2),"")</f>
        <v/>
      </c>
      <c r="H517" s="23"/>
    </row>
    <row r="518" spans="1:9">
      <c r="A518" s="6"/>
      <c r="B518" s="43" t="str">
        <f>IFERROR(INDEX(INSUMOS!A:E,MATCH('ANALISIS DE PRECIO'!$C518,INSUMOS!$B:$B,0),1),"")</f>
        <v/>
      </c>
      <c r="C518" s="44"/>
      <c r="D518" s="45" t="str">
        <f>IF($B518='UNIDADES y TIPOS'!$D$3,INDEX(INSUMOS!$A:$E,MATCH('ANALISIS DE PRECIO'!$C518,INSUMOS!$B:$B,0),3),"No es material")</f>
        <v>No es material</v>
      </c>
      <c r="E518" s="46"/>
      <c r="F518" s="47" t="str">
        <f>IF($B518='UNIDADES y TIPOS'!$D$3,INDEX(INSUMOS!$A:$E,MATCH('ANALISIS DE PRECIO'!$C518,INSUMOS!$B:$B,0),4),"No es material")</f>
        <v>No es material</v>
      </c>
      <c r="G518" s="48" t="str">
        <f t="shared" si="56"/>
        <v/>
      </c>
      <c r="H518" s="23"/>
    </row>
    <row r="519" spans="1:9">
      <c r="A519" s="6"/>
      <c r="B519" s="43" t="str">
        <f>IFERROR(INDEX(INSUMOS!A:E,MATCH('ANALISIS DE PRECIO'!$C519,INSUMOS!$B:$B,0),1),"")</f>
        <v/>
      </c>
      <c r="C519" s="44"/>
      <c r="D519" s="45" t="str">
        <f>IF($B519='UNIDADES y TIPOS'!$D$3,INDEX(INSUMOS!$A:$E,MATCH('ANALISIS DE PRECIO'!$C519,INSUMOS!$B:$B,0),3),"No es material")</f>
        <v>No es material</v>
      </c>
      <c r="E519" s="46"/>
      <c r="F519" s="47" t="str">
        <f>IF($B519='UNIDADES y TIPOS'!$D$3,INDEX(INSUMOS!$A:$E,MATCH('ANALISIS DE PRECIO'!$C519,INSUMOS!$B:$B,0),4),"No es material")</f>
        <v>No es material</v>
      </c>
      <c r="G519" s="48" t="str">
        <f t="shared" si="56"/>
        <v/>
      </c>
      <c r="H519" s="23"/>
    </row>
    <row r="520" spans="1:9">
      <c r="A520" s="6"/>
      <c r="B520" s="43" t="str">
        <f>IFERROR(INDEX(INSUMOS!A:E,MATCH('ANALISIS DE PRECIO'!$C520,INSUMOS!$B:$B,0),1),"")</f>
        <v/>
      </c>
      <c r="C520" s="44"/>
      <c r="D520" s="45" t="str">
        <f>IF($B520='UNIDADES y TIPOS'!$D$3,INDEX(INSUMOS!$A:$E,MATCH('ANALISIS DE PRECIO'!$C520,INSUMOS!$B:$B,0),3),"No es material")</f>
        <v>No es material</v>
      </c>
      <c r="E520" s="46"/>
      <c r="F520" s="47" t="str">
        <f>IF($B520='UNIDADES y TIPOS'!$D$3,INDEX(INSUMOS!$A:$E,MATCH('ANALISIS DE PRECIO'!$C520,INSUMOS!$B:$B,0),4),"No es material")</f>
        <v>No es material</v>
      </c>
      <c r="G520" s="48" t="str">
        <f t="shared" si="56"/>
        <v/>
      </c>
      <c r="H520" s="23"/>
    </row>
    <row r="521" spans="1:9">
      <c r="A521" s="6"/>
      <c r="B521" s="43" t="str">
        <f>IFERROR(INDEX(INSUMOS!A:E,MATCH('ANALISIS DE PRECIO'!$C521,INSUMOS!$B:$B,0),1),"")</f>
        <v/>
      </c>
      <c r="C521" s="44"/>
      <c r="D521" s="45" t="str">
        <f>IF($B521='UNIDADES y TIPOS'!$D$3,INDEX(INSUMOS!$A:$E,MATCH('ANALISIS DE PRECIO'!$C521,INSUMOS!$B:$B,0),3),"No es material")</f>
        <v>No es material</v>
      </c>
      <c r="E521" s="46"/>
      <c r="F521" s="47" t="str">
        <f>IF($B521='UNIDADES y TIPOS'!$D$3,INDEX(INSUMOS!$A:$E,MATCH('ANALISIS DE PRECIO'!$C521,INSUMOS!$B:$B,0),4),"No es material")</f>
        <v>No es material</v>
      </c>
      <c r="G521" s="48" t="str">
        <f t="shared" si="56"/>
        <v/>
      </c>
      <c r="H521" s="23"/>
    </row>
    <row r="522" spans="1:9">
      <c r="A522" s="6"/>
      <c r="B522" s="43" t="str">
        <f>IFERROR(INDEX(INSUMOS!A:E,MATCH('ANALISIS DE PRECIO'!$C522,INSUMOS!$B:$B,0),1),"")</f>
        <v/>
      </c>
      <c r="C522" s="44"/>
      <c r="D522" s="45" t="str">
        <f>IF($B522='UNIDADES y TIPOS'!$D$3,INDEX(INSUMOS!$A:$E,MATCH('ANALISIS DE PRECIO'!$C522,INSUMOS!$B:$B,0),3),"No es material")</f>
        <v>No es material</v>
      </c>
      <c r="E522" s="46"/>
      <c r="F522" s="47" t="str">
        <f>IF($B522='UNIDADES y TIPOS'!$D$3,INDEX(INSUMOS!$A:$E,MATCH('ANALISIS DE PRECIO'!$C522,INSUMOS!$B:$B,0),4),"No es material")</f>
        <v>No es material</v>
      </c>
      <c r="G522" s="48" t="str">
        <f t="shared" si="56"/>
        <v/>
      </c>
      <c r="H522" s="23"/>
    </row>
    <row r="523" spans="1:9">
      <c r="A523" s="6"/>
      <c r="B523" s="43" t="str">
        <f>IFERROR(INDEX(INSUMOS!A:E,MATCH('ANALISIS DE PRECIO'!$C523,INSUMOS!$B:$B,0),1),"")</f>
        <v/>
      </c>
      <c r="C523" s="44"/>
      <c r="D523" s="45" t="str">
        <f>IF($B523='UNIDADES y TIPOS'!$D$3,INDEX(INSUMOS!$A:$E,MATCH('ANALISIS DE PRECIO'!$C523,INSUMOS!$B:$B,0),3),"No es material")</f>
        <v>No es material</v>
      </c>
      <c r="E523" s="46"/>
      <c r="F523" s="47" t="str">
        <f>IF($B523='UNIDADES y TIPOS'!$D$3,INDEX(INSUMOS!$A:$E,MATCH('ANALISIS DE PRECIO'!$C523,INSUMOS!$B:$B,0),4),"No es material")</f>
        <v>No es material</v>
      </c>
      <c r="G523" s="48" t="str">
        <f t="shared" si="56"/>
        <v/>
      </c>
      <c r="H523" s="23"/>
    </row>
    <row r="524" spans="1:9">
      <c r="A524" s="6"/>
      <c r="B524" s="49"/>
      <c r="C524" s="50" t="s">
        <v>306</v>
      </c>
      <c r="D524" s="50"/>
      <c r="E524" s="51"/>
      <c r="F524" s="52"/>
      <c r="G524" s="53"/>
      <c r="H524" s="54">
        <f>SUM(G516:G523)</f>
        <v>0</v>
      </c>
      <c r="I524" s="74">
        <f>IFERROR(H524/H531,0)</f>
        <v>0</v>
      </c>
    </row>
    <row r="525" spans="1:9">
      <c r="A525" s="6"/>
      <c r="B525" s="38"/>
      <c r="C525" s="39" t="s">
        <v>307</v>
      </c>
      <c r="D525" s="40"/>
      <c r="E525" s="40"/>
      <c r="F525" s="41"/>
      <c r="G525" s="42"/>
      <c r="H525" s="23"/>
    </row>
    <row r="526" spans="1:9">
      <c r="A526" s="6"/>
      <c r="B526" s="43" t="str">
        <f>IFERROR(INDEX(INSUMOS!A:E,MATCH('ANALISIS DE PRECIO'!$C526,INSUMOS!$B:$B,0),1),"")</f>
        <v/>
      </c>
      <c r="C526" s="44"/>
      <c r="D526" s="45" t="str">
        <f>IF(OR($B526='UNIDADES y TIPOS'!$D$4,'ANALISIS DE PRECIO'!$B526='UNIDADES y TIPOS'!$D$5),INDEX(INSUMOS!$A:$E,MATCH('ANALISIS DE PRECIO'!$C526,INSUMOS!$B:$B,0),3),"No es EQ. ni Otro Rec.")</f>
        <v>No es EQ. ni Otro Rec.</v>
      </c>
      <c r="E526" s="46"/>
      <c r="F526" s="47" t="str">
        <f>IF(OR($B526='UNIDADES y TIPOS'!$D$4,'ANALISIS DE PRECIO'!$B526='UNIDADES y TIPOS'!$D$5),INDEX(INSUMOS!$A:$E,MATCH('ANALISIS DE PRECIO'!$C526,INSUMOS!$B:$B,0),4),"No es EQ. ni Otro Rec.")</f>
        <v>No es EQ. ni Otro Rec.</v>
      </c>
      <c r="G526" s="48" t="str">
        <f>IFERROR(ROUND(E526*F526,2),"")</f>
        <v/>
      </c>
      <c r="H526" s="23"/>
    </row>
    <row r="527" spans="1:9">
      <c r="A527" s="6"/>
      <c r="B527" s="43" t="str">
        <f>IFERROR(INDEX(INSUMOS!A:E,MATCH('ANALISIS DE PRECIO'!$C527,INSUMOS!$B:$B,0),1),"")</f>
        <v/>
      </c>
      <c r="C527" s="44"/>
      <c r="D527" s="45" t="str">
        <f>IF(OR($B527='UNIDADES y TIPOS'!$D$4,'ANALISIS DE PRECIO'!$B527='UNIDADES y TIPOS'!$D$5),INDEX(INSUMOS!$A:$E,MATCH('ANALISIS DE PRECIO'!$C527,INSUMOS!$B:$B,0),3),"No es EQ. ni Otro Rec.")</f>
        <v>No es EQ. ni Otro Rec.</v>
      </c>
      <c r="E527" s="46"/>
      <c r="F527" s="47" t="str">
        <f>IF(OR($B527='UNIDADES y TIPOS'!$D$4,'ANALISIS DE PRECIO'!$B527='UNIDADES y TIPOS'!$D$5),INDEX(INSUMOS!$A:$E,MATCH('ANALISIS DE PRECIO'!$C527,INSUMOS!$B:$B,0),4),"No es EQ. ni Otro Rec.")</f>
        <v>No es EQ. ni Otro Rec.</v>
      </c>
      <c r="G527" s="48" t="str">
        <f t="shared" ref="G527:G529" si="57">IFERROR(ROUND(E527*F527,2),"")</f>
        <v/>
      </c>
      <c r="H527" s="23"/>
    </row>
    <row r="528" spans="1:9">
      <c r="A528" s="6"/>
      <c r="B528" s="43" t="str">
        <f>IFERROR(INDEX(INSUMOS!A:E,MATCH('ANALISIS DE PRECIO'!$C528,INSUMOS!$B:$B,0),1),"")</f>
        <v/>
      </c>
      <c r="C528" s="44"/>
      <c r="D528" s="45" t="str">
        <f>IF(OR($B528='UNIDADES y TIPOS'!$D$4,'ANALISIS DE PRECIO'!$B528='UNIDADES y TIPOS'!$D$5),INDEX(INSUMOS!$A:$E,MATCH('ANALISIS DE PRECIO'!$C528,INSUMOS!$B:$B,0),3),"No es EQ. ni Otro Rec.")</f>
        <v>No es EQ. ni Otro Rec.</v>
      </c>
      <c r="E528" s="46"/>
      <c r="F528" s="47" t="str">
        <f>IF(OR($B528='UNIDADES y TIPOS'!$D$4,'ANALISIS DE PRECIO'!$B528='UNIDADES y TIPOS'!$D$5),INDEX(INSUMOS!$A:$E,MATCH('ANALISIS DE PRECIO'!$C528,INSUMOS!$B:$B,0),4),"No es EQ. ni Otro Rec.")</f>
        <v>No es EQ. ni Otro Rec.</v>
      </c>
      <c r="G528" s="48" t="str">
        <f t="shared" si="57"/>
        <v/>
      </c>
      <c r="H528" s="23"/>
    </row>
    <row r="529" spans="1:9">
      <c r="A529" s="6"/>
      <c r="B529" s="43" t="str">
        <f>IFERROR(INDEX(INSUMOS!A:E,MATCH('ANALISIS DE PRECIO'!$C529,INSUMOS!$B:$B,0),1),"")</f>
        <v/>
      </c>
      <c r="C529" s="44"/>
      <c r="D529" s="45" t="str">
        <f>IF(OR($B529='UNIDADES y TIPOS'!$D$4,'ANALISIS DE PRECIO'!$B529='UNIDADES y TIPOS'!$D$5),INDEX(INSUMOS!$A:$E,MATCH('ANALISIS DE PRECIO'!$C529,INSUMOS!$B:$B,0),3),"No es EQ. ni Otro Rec.")</f>
        <v>No es EQ. ni Otro Rec.</v>
      </c>
      <c r="E529" s="46"/>
      <c r="F529" s="47" t="str">
        <f>IF(OR($B529='UNIDADES y TIPOS'!$D$4,'ANALISIS DE PRECIO'!$B529='UNIDADES y TIPOS'!$D$5),INDEX(INSUMOS!$A:$E,MATCH('ANALISIS DE PRECIO'!$C529,INSUMOS!$B:$B,0),4),"No es EQ. ni Otro Rec.")</f>
        <v>No es EQ. ni Otro Rec.</v>
      </c>
      <c r="G529" s="48" t="str">
        <f t="shared" si="57"/>
        <v/>
      </c>
      <c r="H529" s="23"/>
    </row>
    <row r="530" spans="1:9" ht="15.75" thickBot="1">
      <c r="B530" s="49"/>
      <c r="C530" s="50" t="s">
        <v>308</v>
      </c>
      <c r="D530" s="50"/>
      <c r="E530" s="51"/>
      <c r="F530" s="52"/>
      <c r="G530" s="53"/>
      <c r="H530" s="54">
        <f>SUM(G526:G529)</f>
        <v>0</v>
      </c>
      <c r="I530" s="74">
        <f>IFERROR(H530/H531,0)</f>
        <v>0</v>
      </c>
    </row>
    <row r="531" spans="1:9" ht="15.75" thickBot="1">
      <c r="B531" s="23"/>
      <c r="C531" s="23"/>
      <c r="D531" s="60"/>
      <c r="E531" s="60"/>
      <c r="F531" s="61" t="s">
        <v>309</v>
      </c>
      <c r="G531" s="62"/>
      <c r="H531" s="63">
        <f>SUM(H514,H524,H530)</f>
        <v>0</v>
      </c>
    </row>
    <row r="532" spans="1:9" ht="15.75" thickBot="1">
      <c r="F532" s="64" t="s">
        <v>310</v>
      </c>
      <c r="G532" s="65"/>
      <c r="H532" s="66">
        <f>'Coeficiente de Pase'!$C$13</f>
        <v>1</v>
      </c>
    </row>
    <row r="533" spans="1:9" ht="15.75" thickBot="1">
      <c r="F533" s="67" t="str">
        <f>CONCATENATE("PRECIO UNITARIO ","(","$","/",D508,")")</f>
        <v>PRECIO UNITARIO ($/Gl.)</v>
      </c>
      <c r="G533" s="68"/>
      <c r="H533" s="69">
        <f>H531*H532</f>
        <v>0</v>
      </c>
    </row>
    <row r="535" spans="1:9" ht="25.5">
      <c r="B535" s="70" t="s">
        <v>42</v>
      </c>
      <c r="C535" s="71" t="str">
        <f>IFERROR(INDEX(COMPUTO!$A:$D,MATCH('ANALISIS DE PRECIO'!$B535,COMPUTO!$A:$A,0),2),"")</f>
        <v>Limpieza de Cielorraso y tabiques existente de hormigón visto</v>
      </c>
      <c r="D535" s="70" t="str">
        <f>IFERROR(INDEX(COMPUTO!$A:$D,MATCH('ANALISIS DE PRECIO'!$B535,COMPUTO!$A:$A,0),3),"")</f>
        <v>Gl.</v>
      </c>
      <c r="E535" s="70">
        <f>IFERROR(INDEX(COMPUTO!$A:$D,MATCH('ANALISIS DE PRECIO'!$B535,COMPUTO!$A:$A,0),4),"")</f>
        <v>1</v>
      </c>
      <c r="F535" s="72">
        <f>ROUND(H561,2)</f>
        <v>0</v>
      </c>
      <c r="G535" s="73"/>
      <c r="H535" s="24"/>
      <c r="I535" s="15"/>
    </row>
    <row r="536" spans="1:9">
      <c r="B536" s="38"/>
      <c r="C536" s="39" t="s">
        <v>48</v>
      </c>
      <c r="D536" s="40"/>
      <c r="E536" s="40"/>
      <c r="F536" s="41"/>
      <c r="G536" s="42"/>
      <c r="H536" s="23"/>
    </row>
    <row r="537" spans="1:9">
      <c r="B537" s="43" t="str">
        <f>IFERROR(INDEX(INSUMOS!A:E,MATCH('ANALISIS DE PRECIO'!$C537,INSUMOS!$B:$B,0),1),"")</f>
        <v/>
      </c>
      <c r="C537" s="44"/>
      <c r="D537" s="45" t="str">
        <f>IF($B537='UNIDADES y TIPOS'!$D$2,INDEX(INSUMOS!$A:$E,MATCH('ANALISIS DE PRECIO'!$C537,INSUMOS!$B:$B,0),3),"No es mano de obra")</f>
        <v>No es mano de obra</v>
      </c>
      <c r="E537" s="46"/>
      <c r="F537" s="47" t="str">
        <f>IF($B537='UNIDADES y TIPOS'!$D$2,INDEX(INSUMOS!$A:$E,MATCH('ANALISIS DE PRECIO'!$C537,INSUMOS!$B:$B,0),4),"No es mano de obra")</f>
        <v>No es mano de obra</v>
      </c>
      <c r="G537" s="48" t="str">
        <f>IFERROR(ROUND(E537*F537,2),"")</f>
        <v/>
      </c>
      <c r="H537" s="23"/>
    </row>
    <row r="538" spans="1:9">
      <c r="B538" s="43" t="str">
        <f>IFERROR(INDEX(INSUMOS!A:E,MATCH('ANALISIS DE PRECIO'!$C538,INSUMOS!$B:$B,0),1),"")</f>
        <v/>
      </c>
      <c r="C538" s="44"/>
      <c r="D538" s="45" t="str">
        <f>IF($B538='UNIDADES y TIPOS'!$D$2,INDEX(INSUMOS!$A:$E,MATCH('ANALISIS DE PRECIO'!$C538,INSUMOS!$B:$B,0),3),"No es mano de obra")</f>
        <v>No es mano de obra</v>
      </c>
      <c r="E538" s="46"/>
      <c r="F538" s="47" t="str">
        <f>IF($B538='UNIDADES y TIPOS'!$D$2,INDEX(INSUMOS!$A:$E,MATCH('ANALISIS DE PRECIO'!$C538,INSUMOS!$B:$B,0),4),"No es mano de obra")</f>
        <v>No es mano de obra</v>
      </c>
      <c r="G538" s="48" t="str">
        <f t="shared" ref="G538:G540" si="58">IFERROR(ROUND(E538*F538,2),"")</f>
        <v/>
      </c>
      <c r="H538" s="23"/>
    </row>
    <row r="539" spans="1:9">
      <c r="B539" s="43" t="str">
        <f>IFERROR(INDEX(INSUMOS!A:E,MATCH('ANALISIS DE PRECIO'!$C539,INSUMOS!$B:$B,0),1),"")</f>
        <v/>
      </c>
      <c r="C539" s="44"/>
      <c r="D539" s="45" t="str">
        <f>IF($B539='UNIDADES y TIPOS'!$D$2,INDEX(INSUMOS!$A:$E,MATCH('ANALISIS DE PRECIO'!$C539,INSUMOS!$B:$B,0),3),"No es mano de obra")</f>
        <v>No es mano de obra</v>
      </c>
      <c r="E539" s="46"/>
      <c r="F539" s="47" t="str">
        <f>IF($B539='UNIDADES y TIPOS'!$D$2,INDEX(INSUMOS!$A:$E,MATCH('ANALISIS DE PRECIO'!$C539,INSUMOS!$B:$B,0),4),"No es mano de obra")</f>
        <v>No es mano de obra</v>
      </c>
      <c r="G539" s="48" t="str">
        <f t="shared" si="58"/>
        <v/>
      </c>
      <c r="H539" s="23"/>
    </row>
    <row r="540" spans="1:9">
      <c r="B540" s="43" t="str">
        <f>IFERROR(INDEX(INSUMOS!A:E,MATCH('ANALISIS DE PRECIO'!$C540,INSUMOS!$B:$B,0),1),"")</f>
        <v/>
      </c>
      <c r="C540" s="44"/>
      <c r="D540" s="45" t="str">
        <f>IF($B540='UNIDADES y TIPOS'!$D$2,INDEX(INSUMOS!$A:$E,MATCH('ANALISIS DE PRECIO'!$C540,INSUMOS!$B:$B,0),3),"No es mano de obra")</f>
        <v>No es mano de obra</v>
      </c>
      <c r="E540" s="46"/>
      <c r="F540" s="47" t="str">
        <f>IF($B540='UNIDADES y TIPOS'!$D$2,INDEX(INSUMOS!$A:$E,MATCH('ANALISIS DE PRECIO'!$C540,INSUMOS!$B:$B,0),4),"No es mano de obra")</f>
        <v>No es mano de obra</v>
      </c>
      <c r="G540" s="48" t="str">
        <f t="shared" si="58"/>
        <v/>
      </c>
      <c r="H540" s="23"/>
    </row>
    <row r="541" spans="1:9">
      <c r="B541" s="49"/>
      <c r="C541" s="50" t="s">
        <v>305</v>
      </c>
      <c r="D541" s="50"/>
      <c r="E541" s="51"/>
      <c r="F541" s="52"/>
      <c r="G541" s="53"/>
      <c r="H541" s="54">
        <f>SUM(G537:G540)</f>
        <v>0</v>
      </c>
      <c r="I541" s="74">
        <f>IFERROR(H541/H559,0)</f>
        <v>0</v>
      </c>
    </row>
    <row r="542" spans="1:9">
      <c r="B542" s="55"/>
      <c r="C542" s="56" t="s">
        <v>50</v>
      </c>
      <c r="D542" s="57"/>
      <c r="E542" s="57"/>
      <c r="F542" s="58"/>
      <c r="G542" s="59"/>
      <c r="H542" s="23"/>
    </row>
    <row r="543" spans="1:9">
      <c r="B543" s="43" t="str">
        <f>IFERROR(INDEX(INSUMOS!A:E,MATCH('ANALISIS DE PRECIO'!$C543,INSUMOS!$B:$B,0),1),"")</f>
        <v/>
      </c>
      <c r="C543" s="44"/>
      <c r="D543" s="45" t="str">
        <f>IF($B543='UNIDADES y TIPOS'!$D$3,INDEX(INSUMOS!$A:$E,MATCH('ANALISIS DE PRECIO'!$C543,INSUMOS!$B:$B,0),3),"No es material")</f>
        <v>No es material</v>
      </c>
      <c r="E543" s="46"/>
      <c r="F543" s="47" t="str">
        <f>IF($B543='UNIDADES y TIPOS'!$D$3,INDEX(INSUMOS!$A:$E,MATCH('ANALISIS DE PRECIO'!$C543,INSUMOS!$B:$B,0),4),"No es material")</f>
        <v>No es material</v>
      </c>
      <c r="G543" s="48" t="str">
        <f>IFERROR(ROUND(E543*F543,2),"")</f>
        <v/>
      </c>
      <c r="H543" s="23"/>
    </row>
    <row r="544" spans="1:9">
      <c r="B544" s="43" t="str">
        <f>IFERROR(INDEX(INSUMOS!A:E,MATCH('ANALISIS DE PRECIO'!$C544,INSUMOS!$B:$B,0),1),"")</f>
        <v/>
      </c>
      <c r="C544" s="44"/>
      <c r="D544" s="45" t="str">
        <f>IF($B544='UNIDADES y TIPOS'!$D$3,INDEX(INSUMOS!$A:$E,MATCH('ANALISIS DE PRECIO'!$C544,INSUMOS!$B:$B,0),3),"No es material")</f>
        <v>No es material</v>
      </c>
      <c r="E544" s="46"/>
      <c r="F544" s="47" t="str">
        <f>IF($B544='UNIDADES y TIPOS'!$D$3,INDEX(INSUMOS!$A:$E,MATCH('ANALISIS DE PRECIO'!$C544,INSUMOS!$B:$B,0),4),"No es material")</f>
        <v>No es material</v>
      </c>
      <c r="G544" s="48" t="str">
        <f t="shared" ref="G544:G551" si="59">IFERROR(ROUND(E544*F544,2),"")</f>
        <v/>
      </c>
      <c r="H544" s="23"/>
    </row>
    <row r="545" spans="2:9">
      <c r="B545" s="43" t="str">
        <f>IFERROR(INDEX(INSUMOS!A:E,MATCH('ANALISIS DE PRECIO'!$C545,INSUMOS!$B:$B,0),1),"")</f>
        <v/>
      </c>
      <c r="C545" s="44"/>
      <c r="D545" s="45" t="str">
        <f>IF($B545='UNIDADES y TIPOS'!$D$3,INDEX(INSUMOS!$A:$E,MATCH('ANALISIS DE PRECIO'!$C545,INSUMOS!$B:$B,0),3),"No es material")</f>
        <v>No es material</v>
      </c>
      <c r="E545" s="46"/>
      <c r="F545" s="47" t="str">
        <f>IF($B545='UNIDADES y TIPOS'!$D$3,INDEX(INSUMOS!$A:$E,MATCH('ANALISIS DE PRECIO'!$C545,INSUMOS!$B:$B,0),4),"No es material")</f>
        <v>No es material</v>
      </c>
      <c r="G545" s="48" t="str">
        <f t="shared" si="59"/>
        <v/>
      </c>
      <c r="H545" s="23"/>
    </row>
    <row r="546" spans="2:9">
      <c r="B546" s="43" t="str">
        <f>IFERROR(INDEX(INSUMOS!A:E,MATCH('ANALISIS DE PRECIO'!$C546,INSUMOS!$B:$B,0),1),"")</f>
        <v/>
      </c>
      <c r="C546" s="44"/>
      <c r="D546" s="45" t="str">
        <f>IF($B546='UNIDADES y TIPOS'!$D$3,INDEX(INSUMOS!$A:$E,MATCH('ANALISIS DE PRECIO'!$C546,INSUMOS!$B:$B,0),3),"No es material")</f>
        <v>No es material</v>
      </c>
      <c r="E546" s="46"/>
      <c r="F546" s="47" t="str">
        <f>IF($B546='UNIDADES y TIPOS'!$D$3,INDEX(INSUMOS!$A:$E,MATCH('ANALISIS DE PRECIO'!$C546,INSUMOS!$B:$B,0),4),"No es material")</f>
        <v>No es material</v>
      </c>
      <c r="G546" s="48" t="str">
        <f t="shared" si="59"/>
        <v/>
      </c>
      <c r="H546" s="23"/>
    </row>
    <row r="547" spans="2:9">
      <c r="B547" s="43" t="str">
        <f>IFERROR(INDEX(INSUMOS!A:E,MATCH('ANALISIS DE PRECIO'!$C547,INSUMOS!$B:$B,0),1),"")</f>
        <v/>
      </c>
      <c r="C547" s="44"/>
      <c r="D547" s="45" t="str">
        <f>IF($B547='UNIDADES y TIPOS'!$D$3,INDEX(INSUMOS!$A:$E,MATCH('ANALISIS DE PRECIO'!$C547,INSUMOS!$B:$B,0),3),"No es material")</f>
        <v>No es material</v>
      </c>
      <c r="E547" s="46"/>
      <c r="F547" s="47" t="str">
        <f>IF($B547='UNIDADES y TIPOS'!$D$3,INDEX(INSUMOS!$A:$E,MATCH('ANALISIS DE PRECIO'!$C547,INSUMOS!$B:$B,0),4),"No es material")</f>
        <v>No es material</v>
      </c>
      <c r="G547" s="48" t="str">
        <f t="shared" si="59"/>
        <v/>
      </c>
      <c r="H547" s="23"/>
    </row>
    <row r="548" spans="2:9">
      <c r="B548" s="43" t="str">
        <f>IFERROR(INDEX(INSUMOS!A:E,MATCH('ANALISIS DE PRECIO'!$C548,INSUMOS!$B:$B,0),1),"")</f>
        <v/>
      </c>
      <c r="C548" s="44"/>
      <c r="D548" s="45" t="str">
        <f>IF($B548='UNIDADES y TIPOS'!$D$3,INDEX(INSUMOS!$A:$E,MATCH('ANALISIS DE PRECIO'!$C548,INSUMOS!$B:$B,0),3),"No es material")</f>
        <v>No es material</v>
      </c>
      <c r="E548" s="46"/>
      <c r="F548" s="47" t="str">
        <f>IF($B548='UNIDADES y TIPOS'!$D$3,INDEX(INSUMOS!$A:$E,MATCH('ANALISIS DE PRECIO'!$C548,INSUMOS!$B:$B,0),4),"No es material")</f>
        <v>No es material</v>
      </c>
      <c r="G548" s="48" t="str">
        <f t="shared" si="59"/>
        <v/>
      </c>
      <c r="H548" s="23"/>
    </row>
    <row r="549" spans="2:9">
      <c r="B549" s="43" t="str">
        <f>IFERROR(INDEX(INSUMOS!A:E,MATCH('ANALISIS DE PRECIO'!$C549,INSUMOS!$B:$B,0),1),"")</f>
        <v/>
      </c>
      <c r="C549" s="44"/>
      <c r="D549" s="45" t="str">
        <f>IF($B549='UNIDADES y TIPOS'!$D$3,INDEX(INSUMOS!$A:$E,MATCH('ANALISIS DE PRECIO'!$C549,INSUMOS!$B:$B,0),3),"No es material")</f>
        <v>No es material</v>
      </c>
      <c r="E549" s="46"/>
      <c r="F549" s="47" t="str">
        <f>IF($B549='UNIDADES y TIPOS'!$D$3,INDEX(INSUMOS!$A:$E,MATCH('ANALISIS DE PRECIO'!$C549,INSUMOS!$B:$B,0),4),"No es material")</f>
        <v>No es material</v>
      </c>
      <c r="G549" s="48" t="str">
        <f t="shared" si="59"/>
        <v/>
      </c>
      <c r="H549" s="23"/>
    </row>
    <row r="550" spans="2:9">
      <c r="B550" s="43" t="str">
        <f>IFERROR(INDEX(INSUMOS!A:E,MATCH('ANALISIS DE PRECIO'!$C550,INSUMOS!$B:$B,0),1),"")</f>
        <v/>
      </c>
      <c r="C550" s="44"/>
      <c r="D550" s="45" t="str">
        <f>IF($B550='UNIDADES y TIPOS'!$D$3,INDEX(INSUMOS!$A:$E,MATCH('ANALISIS DE PRECIO'!$C550,INSUMOS!$B:$B,0),3),"No es material")</f>
        <v>No es material</v>
      </c>
      <c r="E550" s="46"/>
      <c r="F550" s="47" t="str">
        <f>IF($B550='UNIDADES y TIPOS'!$D$3,INDEX(INSUMOS!$A:$E,MATCH('ANALISIS DE PRECIO'!$C550,INSUMOS!$B:$B,0),4),"No es material")</f>
        <v>No es material</v>
      </c>
      <c r="G550" s="48" t="str">
        <f t="shared" si="59"/>
        <v/>
      </c>
      <c r="H550" s="23"/>
    </row>
    <row r="551" spans="2:9">
      <c r="B551" s="43" t="str">
        <f>IFERROR(INDEX(INSUMOS!A:E,MATCH('ANALISIS DE PRECIO'!$C551,INSUMOS!$B:$B,0),1),"")</f>
        <v/>
      </c>
      <c r="C551" s="44"/>
      <c r="D551" s="45" t="str">
        <f>IF($B551='UNIDADES y TIPOS'!$D$3,INDEX(INSUMOS!$A:$E,MATCH('ANALISIS DE PRECIO'!$C551,INSUMOS!$B:$B,0),3),"No es material")</f>
        <v>No es material</v>
      </c>
      <c r="E551" s="46"/>
      <c r="F551" s="47" t="str">
        <f>IF($B551='UNIDADES y TIPOS'!$D$3,INDEX(INSUMOS!$A:$E,MATCH('ANALISIS DE PRECIO'!$C551,INSUMOS!$B:$B,0),4),"No es material")</f>
        <v>No es material</v>
      </c>
      <c r="G551" s="48" t="str">
        <f t="shared" si="59"/>
        <v/>
      </c>
      <c r="H551" s="23"/>
    </row>
    <row r="552" spans="2:9">
      <c r="B552" s="49"/>
      <c r="C552" s="50" t="s">
        <v>306</v>
      </c>
      <c r="D552" s="50"/>
      <c r="E552" s="51"/>
      <c r="F552" s="52"/>
      <c r="G552" s="53"/>
      <c r="H552" s="54">
        <f>SUM(G543:G551)</f>
        <v>0</v>
      </c>
      <c r="I552" s="74">
        <f>IFERROR(H552/H559,0)</f>
        <v>0</v>
      </c>
    </row>
    <row r="553" spans="2:9">
      <c r="B553" s="38"/>
      <c r="C553" s="39" t="s">
        <v>307</v>
      </c>
      <c r="D553" s="40"/>
      <c r="E553" s="40"/>
      <c r="F553" s="41"/>
      <c r="G553" s="42"/>
      <c r="H553" s="23"/>
    </row>
    <row r="554" spans="2:9">
      <c r="B554" s="43" t="str">
        <f>IFERROR(INDEX(INSUMOS!A:E,MATCH('ANALISIS DE PRECIO'!$C554,INSUMOS!$B:$B,0),1),"")</f>
        <v/>
      </c>
      <c r="C554" s="44"/>
      <c r="D554" s="45" t="str">
        <f>IF(OR($B554='UNIDADES y TIPOS'!$D$4,'ANALISIS DE PRECIO'!$B554='UNIDADES y TIPOS'!$D$5),INDEX(INSUMOS!$A:$E,MATCH('ANALISIS DE PRECIO'!$C554,INSUMOS!$B:$B,0),3),"No es EQ. ni Otro Rec.")</f>
        <v>No es EQ. ni Otro Rec.</v>
      </c>
      <c r="E554" s="46"/>
      <c r="F554" s="47" t="str">
        <f>IF(OR($B554='UNIDADES y TIPOS'!$D$4,'ANALISIS DE PRECIO'!$B554='UNIDADES y TIPOS'!$D$5),INDEX(INSUMOS!$A:$E,MATCH('ANALISIS DE PRECIO'!$C554,INSUMOS!$B:$B,0),4),"No es EQ. ni Otro Rec.")</f>
        <v>No es EQ. ni Otro Rec.</v>
      </c>
      <c r="G554" s="48" t="str">
        <f>IFERROR(ROUND(E554*F554,2),"")</f>
        <v/>
      </c>
      <c r="H554" s="23"/>
    </row>
    <row r="555" spans="2:9">
      <c r="B555" s="43" t="str">
        <f>IFERROR(INDEX(INSUMOS!A:E,MATCH('ANALISIS DE PRECIO'!$C555,INSUMOS!$B:$B,0),1),"")</f>
        <v/>
      </c>
      <c r="C555" s="44"/>
      <c r="D555" s="45" t="str">
        <f>IF(OR($B555='UNIDADES y TIPOS'!$D$4,'ANALISIS DE PRECIO'!$B555='UNIDADES y TIPOS'!$D$5),INDEX(INSUMOS!$A:$E,MATCH('ANALISIS DE PRECIO'!$C555,INSUMOS!$B:$B,0),3),"No es EQ. ni Otro Rec.")</f>
        <v>No es EQ. ni Otro Rec.</v>
      </c>
      <c r="E555" s="46"/>
      <c r="F555" s="47" t="str">
        <f>IF(OR($B555='UNIDADES y TIPOS'!$D$4,'ANALISIS DE PRECIO'!$B555='UNIDADES y TIPOS'!$D$5),INDEX(INSUMOS!$A:$E,MATCH('ANALISIS DE PRECIO'!$C555,INSUMOS!$B:$B,0),4),"No es EQ. ni Otro Rec.")</f>
        <v>No es EQ. ni Otro Rec.</v>
      </c>
      <c r="G555" s="48" t="str">
        <f t="shared" ref="G555:G557" si="60">IFERROR(ROUND(E555*F555,2),"")</f>
        <v/>
      </c>
      <c r="H555" s="23"/>
    </row>
    <row r="556" spans="2:9">
      <c r="B556" s="43" t="str">
        <f>IFERROR(INDEX(INSUMOS!A:E,MATCH('ANALISIS DE PRECIO'!$C556,INSUMOS!$B:$B,0),1),"")</f>
        <v/>
      </c>
      <c r="C556" s="44"/>
      <c r="D556" s="45" t="str">
        <f>IF(OR($B556='UNIDADES y TIPOS'!$D$4,'ANALISIS DE PRECIO'!$B556='UNIDADES y TIPOS'!$D$5),INDEX(INSUMOS!$A:$E,MATCH('ANALISIS DE PRECIO'!$C556,INSUMOS!$B:$B,0),3),"No es EQ. ni Otro Rec.")</f>
        <v>No es EQ. ni Otro Rec.</v>
      </c>
      <c r="E556" s="46"/>
      <c r="F556" s="47" t="str">
        <f>IF(OR($B556='UNIDADES y TIPOS'!$D$4,'ANALISIS DE PRECIO'!$B556='UNIDADES y TIPOS'!$D$5),INDEX(INSUMOS!$A:$E,MATCH('ANALISIS DE PRECIO'!$C556,INSUMOS!$B:$B,0),4),"No es EQ. ni Otro Rec.")</f>
        <v>No es EQ. ni Otro Rec.</v>
      </c>
      <c r="G556" s="48" t="str">
        <f t="shared" si="60"/>
        <v/>
      </c>
      <c r="H556" s="23"/>
    </row>
    <row r="557" spans="2:9">
      <c r="B557" s="43" t="str">
        <f>IFERROR(INDEX(INSUMOS!A:E,MATCH('ANALISIS DE PRECIO'!$C557,INSUMOS!$B:$B,0),1),"")</f>
        <v/>
      </c>
      <c r="C557" s="44"/>
      <c r="D557" s="45" t="str">
        <f>IF(OR($B557='UNIDADES y TIPOS'!$D$4,'ANALISIS DE PRECIO'!$B557='UNIDADES y TIPOS'!$D$5),INDEX(INSUMOS!$A:$E,MATCH('ANALISIS DE PRECIO'!$C557,INSUMOS!$B:$B,0),3),"No es EQ. ni Otro Rec.")</f>
        <v>No es EQ. ni Otro Rec.</v>
      </c>
      <c r="E557" s="46"/>
      <c r="F557" s="47" t="str">
        <f>IF(OR($B557='UNIDADES y TIPOS'!$D$4,'ANALISIS DE PRECIO'!$B557='UNIDADES y TIPOS'!$D$5),INDEX(INSUMOS!$A:$E,MATCH('ANALISIS DE PRECIO'!$C557,INSUMOS!$B:$B,0),4),"No es EQ. ni Otro Rec.")</f>
        <v>No es EQ. ni Otro Rec.</v>
      </c>
      <c r="G557" s="48" t="str">
        <f t="shared" si="60"/>
        <v/>
      </c>
      <c r="H557" s="23"/>
    </row>
    <row r="558" spans="2:9" ht="15.75" thickBot="1">
      <c r="B558" s="49"/>
      <c r="C558" s="50" t="s">
        <v>308</v>
      </c>
      <c r="D558" s="50"/>
      <c r="E558" s="51"/>
      <c r="F558" s="52"/>
      <c r="G558" s="53"/>
      <c r="H558" s="54">
        <f>SUM(G554:G557)</f>
        <v>0</v>
      </c>
      <c r="I558" s="74">
        <f>IFERROR(H558/H559,0)</f>
        <v>0</v>
      </c>
    </row>
    <row r="559" spans="2:9" ht="15.75" thickBot="1">
      <c r="B559" s="23"/>
      <c r="C559" s="23"/>
      <c r="D559" s="60"/>
      <c r="E559" s="60"/>
      <c r="F559" s="61" t="s">
        <v>309</v>
      </c>
      <c r="G559" s="62"/>
      <c r="H559" s="63">
        <f>SUM(H541,H552,H558)</f>
        <v>0</v>
      </c>
    </row>
    <row r="560" spans="2:9" ht="15.75" thickBot="1">
      <c r="F560" s="64" t="s">
        <v>310</v>
      </c>
      <c r="G560" s="65"/>
      <c r="H560" s="66">
        <f>'Coeficiente de Pase'!$C$13</f>
        <v>1</v>
      </c>
    </row>
    <row r="561" spans="2:9" ht="15.75" thickBot="1">
      <c r="F561" s="67" t="str">
        <f>CONCATENATE("PRECIO UNITARIO ","(","$","/",D535,")")</f>
        <v>PRECIO UNITARIO ($/Gl.)</v>
      </c>
      <c r="G561" s="68"/>
      <c r="H561" s="69">
        <f>H559*H560</f>
        <v>0</v>
      </c>
    </row>
    <row r="563" spans="2:9" ht="38.25">
      <c r="B563" s="70" t="s">
        <v>385</v>
      </c>
      <c r="C563" s="71" t="str">
        <f>IFERROR(INDEX(COMPUTO!$A:$D,MATCH('ANALISIS DE PRECIO'!$B563,COMPUTO!$A:$A,0),2),"")</f>
        <v>a) Al latex para muros interiores en Planta Alta</v>
      </c>
      <c r="D563" s="70" t="str">
        <f>IFERROR(INDEX(COMPUTO!$A:$D,MATCH('ANALISIS DE PRECIO'!$B563,COMPUTO!$A:$A,0),3),"")</f>
        <v>m²</v>
      </c>
      <c r="E563" s="70">
        <f>IFERROR(INDEX(COMPUTO!$A:$D,MATCH('ANALISIS DE PRECIO'!$B563,COMPUTO!$A:$A,0),4),"")</f>
        <v>30</v>
      </c>
      <c r="F563" s="72">
        <f>ROUND(H589,2)</f>
        <v>0</v>
      </c>
      <c r="G563" s="73"/>
      <c r="H563" s="24"/>
      <c r="I563" s="15"/>
    </row>
    <row r="564" spans="2:9">
      <c r="B564" s="38"/>
      <c r="C564" s="39" t="s">
        <v>48</v>
      </c>
      <c r="D564" s="40"/>
      <c r="E564" s="40"/>
      <c r="F564" s="41"/>
      <c r="G564" s="42"/>
      <c r="H564" s="23"/>
    </row>
    <row r="565" spans="2:9">
      <c r="B565" s="43" t="str">
        <f>IFERROR(INDEX(INSUMOS!A:E,MATCH('ANALISIS DE PRECIO'!$C565,INSUMOS!$B:$B,0),1),"")</f>
        <v/>
      </c>
      <c r="C565" s="44"/>
      <c r="D565" s="45" t="str">
        <f>IF($B565='UNIDADES y TIPOS'!$D$2,INDEX(INSUMOS!$A:$E,MATCH('ANALISIS DE PRECIO'!$C565,INSUMOS!$B:$B,0),3),"No es mano de obra")</f>
        <v>No es mano de obra</v>
      </c>
      <c r="E565" s="46"/>
      <c r="F565" s="47" t="str">
        <f>IF($B565='UNIDADES y TIPOS'!$D$2,INDEX(INSUMOS!$A:$E,MATCH('ANALISIS DE PRECIO'!$C565,INSUMOS!$B:$B,0),4),"No es mano de obra")</f>
        <v>No es mano de obra</v>
      </c>
      <c r="G565" s="48" t="str">
        <f>IFERROR(ROUND(E565*F565,2),"")</f>
        <v/>
      </c>
      <c r="H565" s="23"/>
    </row>
    <row r="566" spans="2:9">
      <c r="B566" s="43" t="str">
        <f>IFERROR(INDEX(INSUMOS!A:E,MATCH('ANALISIS DE PRECIO'!$C566,INSUMOS!$B:$B,0),1),"")</f>
        <v/>
      </c>
      <c r="C566" s="44"/>
      <c r="D566" s="45" t="str">
        <f>IF($B566='UNIDADES y TIPOS'!$D$2,INDEX(INSUMOS!$A:$E,MATCH('ANALISIS DE PRECIO'!$C566,INSUMOS!$B:$B,0),3),"No es mano de obra")</f>
        <v>No es mano de obra</v>
      </c>
      <c r="E566" s="46"/>
      <c r="F566" s="47" t="str">
        <f>IF($B566='UNIDADES y TIPOS'!$D$2,INDEX(INSUMOS!$A:$E,MATCH('ANALISIS DE PRECIO'!$C566,INSUMOS!$B:$B,0),4),"No es mano de obra")</f>
        <v>No es mano de obra</v>
      </c>
      <c r="G566" s="48" t="str">
        <f t="shared" ref="G566:G568" si="61">IFERROR(ROUND(E566*F566,2),"")</f>
        <v/>
      </c>
      <c r="H566" s="23"/>
    </row>
    <row r="567" spans="2:9">
      <c r="B567" s="43" t="str">
        <f>IFERROR(INDEX(INSUMOS!A:E,MATCH('ANALISIS DE PRECIO'!$C567,INSUMOS!$B:$B,0),1),"")</f>
        <v/>
      </c>
      <c r="C567" s="44"/>
      <c r="D567" s="45" t="str">
        <f>IF($B567='UNIDADES y TIPOS'!$D$2,INDEX(INSUMOS!$A:$E,MATCH('ANALISIS DE PRECIO'!$C567,INSUMOS!$B:$B,0),3),"No es mano de obra")</f>
        <v>No es mano de obra</v>
      </c>
      <c r="E567" s="46"/>
      <c r="F567" s="47" t="str">
        <f>IF($B567='UNIDADES y TIPOS'!$D$2,INDEX(INSUMOS!$A:$E,MATCH('ANALISIS DE PRECIO'!$C567,INSUMOS!$B:$B,0),4),"No es mano de obra")</f>
        <v>No es mano de obra</v>
      </c>
      <c r="G567" s="48" t="str">
        <f t="shared" si="61"/>
        <v/>
      </c>
      <c r="H567" s="23"/>
    </row>
    <row r="568" spans="2:9">
      <c r="B568" s="43" t="str">
        <f>IFERROR(INDEX(INSUMOS!A:E,MATCH('ANALISIS DE PRECIO'!$C568,INSUMOS!$B:$B,0),1),"")</f>
        <v/>
      </c>
      <c r="C568" s="44"/>
      <c r="D568" s="45" t="str">
        <f>IF($B568='UNIDADES y TIPOS'!$D$2,INDEX(INSUMOS!$A:$E,MATCH('ANALISIS DE PRECIO'!$C568,INSUMOS!$B:$B,0),3),"No es mano de obra")</f>
        <v>No es mano de obra</v>
      </c>
      <c r="E568" s="46"/>
      <c r="F568" s="47" t="str">
        <f>IF($B568='UNIDADES y TIPOS'!$D$2,INDEX(INSUMOS!$A:$E,MATCH('ANALISIS DE PRECIO'!$C568,INSUMOS!$B:$B,0),4),"No es mano de obra")</f>
        <v>No es mano de obra</v>
      </c>
      <c r="G568" s="48" t="str">
        <f t="shared" si="61"/>
        <v/>
      </c>
      <c r="H568" s="23"/>
    </row>
    <row r="569" spans="2:9">
      <c r="B569" s="49"/>
      <c r="C569" s="50" t="s">
        <v>305</v>
      </c>
      <c r="D569" s="50"/>
      <c r="E569" s="51"/>
      <c r="F569" s="52"/>
      <c r="G569" s="53"/>
      <c r="H569" s="54">
        <f>SUM(G565:G568)</f>
        <v>0</v>
      </c>
      <c r="I569" s="74">
        <f>IFERROR(H569/H587,0)</f>
        <v>0</v>
      </c>
    </row>
    <row r="570" spans="2:9">
      <c r="B570" s="55"/>
      <c r="C570" s="56" t="s">
        <v>50</v>
      </c>
      <c r="D570" s="57"/>
      <c r="E570" s="57"/>
      <c r="F570" s="58"/>
      <c r="G570" s="59"/>
      <c r="H570" s="23"/>
    </row>
    <row r="571" spans="2:9">
      <c r="B571" s="43" t="str">
        <f>IFERROR(INDEX(INSUMOS!A:E,MATCH('ANALISIS DE PRECIO'!$C571,INSUMOS!$B:$B,0),1),"")</f>
        <v/>
      </c>
      <c r="C571" s="44"/>
      <c r="D571" s="45" t="str">
        <f>IF($B571='UNIDADES y TIPOS'!$D$3,INDEX(INSUMOS!$A:$E,MATCH('ANALISIS DE PRECIO'!$C571,INSUMOS!$B:$B,0),3),"No es material")</f>
        <v>No es material</v>
      </c>
      <c r="E571" s="46"/>
      <c r="F571" s="47" t="str">
        <f>IF($B571='UNIDADES y TIPOS'!$D$3,INDEX(INSUMOS!$A:$E,MATCH('ANALISIS DE PRECIO'!$C571,INSUMOS!$B:$B,0),4),"No es material")</f>
        <v>No es material</v>
      </c>
      <c r="G571" s="48" t="str">
        <f>IFERROR(ROUND(E571*F571,2),"")</f>
        <v/>
      </c>
      <c r="H571" s="23"/>
    </row>
    <row r="572" spans="2:9">
      <c r="B572" s="43" t="str">
        <f>IFERROR(INDEX(INSUMOS!A:E,MATCH('ANALISIS DE PRECIO'!$C572,INSUMOS!$B:$B,0),1),"")</f>
        <v/>
      </c>
      <c r="C572" s="44"/>
      <c r="D572" s="45" t="str">
        <f>IF($B572='UNIDADES y TIPOS'!$D$3,INDEX(INSUMOS!$A:$E,MATCH('ANALISIS DE PRECIO'!$C572,INSUMOS!$B:$B,0),3),"No es material")</f>
        <v>No es material</v>
      </c>
      <c r="E572" s="46"/>
      <c r="F572" s="47" t="str">
        <f>IF($B572='UNIDADES y TIPOS'!$D$3,INDEX(INSUMOS!$A:$E,MATCH('ANALISIS DE PRECIO'!$C572,INSUMOS!$B:$B,0),4),"No es material")</f>
        <v>No es material</v>
      </c>
      <c r="G572" s="48" t="str">
        <f t="shared" ref="G572:G579" si="62">IFERROR(ROUND(E572*F572,2),"")</f>
        <v/>
      </c>
      <c r="H572" s="23"/>
    </row>
    <row r="573" spans="2:9">
      <c r="B573" s="43" t="str">
        <f>IFERROR(INDEX(INSUMOS!A:E,MATCH('ANALISIS DE PRECIO'!$C573,INSUMOS!$B:$B,0),1),"")</f>
        <v/>
      </c>
      <c r="C573" s="44"/>
      <c r="D573" s="45" t="str">
        <f>IF($B573='UNIDADES y TIPOS'!$D$3,INDEX(INSUMOS!$A:$E,MATCH('ANALISIS DE PRECIO'!$C573,INSUMOS!$B:$B,0),3),"No es material")</f>
        <v>No es material</v>
      </c>
      <c r="E573" s="46"/>
      <c r="F573" s="47" t="str">
        <f>IF($B573='UNIDADES y TIPOS'!$D$3,INDEX(INSUMOS!$A:$E,MATCH('ANALISIS DE PRECIO'!$C573,INSUMOS!$B:$B,0),4),"No es material")</f>
        <v>No es material</v>
      </c>
      <c r="G573" s="48" t="str">
        <f t="shared" si="62"/>
        <v/>
      </c>
      <c r="H573" s="23"/>
    </row>
    <row r="574" spans="2:9">
      <c r="B574" s="43" t="str">
        <f>IFERROR(INDEX(INSUMOS!A:E,MATCH('ANALISIS DE PRECIO'!$C574,INSUMOS!$B:$B,0),1),"")</f>
        <v/>
      </c>
      <c r="C574" s="44"/>
      <c r="D574" s="45" t="str">
        <f>IF($B574='UNIDADES y TIPOS'!$D$3,INDEX(INSUMOS!$A:$E,MATCH('ANALISIS DE PRECIO'!$C574,INSUMOS!$B:$B,0),3),"No es material")</f>
        <v>No es material</v>
      </c>
      <c r="E574" s="46"/>
      <c r="F574" s="47" t="str">
        <f>IF($B574='UNIDADES y TIPOS'!$D$3,INDEX(INSUMOS!$A:$E,MATCH('ANALISIS DE PRECIO'!$C574,INSUMOS!$B:$B,0),4),"No es material")</f>
        <v>No es material</v>
      </c>
      <c r="G574" s="48" t="str">
        <f t="shared" si="62"/>
        <v/>
      </c>
      <c r="H574" s="23"/>
    </row>
    <row r="575" spans="2:9">
      <c r="B575" s="43" t="str">
        <f>IFERROR(INDEX(INSUMOS!A:E,MATCH('ANALISIS DE PRECIO'!$C575,INSUMOS!$B:$B,0),1),"")</f>
        <v/>
      </c>
      <c r="C575" s="44"/>
      <c r="D575" s="45" t="str">
        <f>IF($B575='UNIDADES y TIPOS'!$D$3,INDEX(INSUMOS!$A:$E,MATCH('ANALISIS DE PRECIO'!$C575,INSUMOS!$B:$B,0),3),"No es material")</f>
        <v>No es material</v>
      </c>
      <c r="E575" s="46"/>
      <c r="F575" s="47" t="str">
        <f>IF($B575='UNIDADES y TIPOS'!$D$3,INDEX(INSUMOS!$A:$E,MATCH('ANALISIS DE PRECIO'!$C575,INSUMOS!$B:$B,0),4),"No es material")</f>
        <v>No es material</v>
      </c>
      <c r="G575" s="48" t="str">
        <f t="shared" si="62"/>
        <v/>
      </c>
      <c r="H575" s="23"/>
    </row>
    <row r="576" spans="2:9">
      <c r="B576" s="43" t="str">
        <f>IFERROR(INDEX(INSUMOS!A:E,MATCH('ANALISIS DE PRECIO'!$C576,INSUMOS!$B:$B,0),1),"")</f>
        <v/>
      </c>
      <c r="C576" s="44"/>
      <c r="D576" s="45" t="str">
        <f>IF($B576='UNIDADES y TIPOS'!$D$3,INDEX(INSUMOS!$A:$E,MATCH('ANALISIS DE PRECIO'!$C576,INSUMOS!$B:$B,0),3),"No es material")</f>
        <v>No es material</v>
      </c>
      <c r="E576" s="46"/>
      <c r="F576" s="47" t="str">
        <f>IF($B576='UNIDADES y TIPOS'!$D$3,INDEX(INSUMOS!$A:$E,MATCH('ANALISIS DE PRECIO'!$C576,INSUMOS!$B:$B,0),4),"No es material")</f>
        <v>No es material</v>
      </c>
      <c r="G576" s="48" t="str">
        <f t="shared" si="62"/>
        <v/>
      </c>
      <c r="H576" s="23"/>
    </row>
    <row r="577" spans="1:9">
      <c r="B577" s="43" t="str">
        <f>IFERROR(INDEX(INSUMOS!A:E,MATCH('ANALISIS DE PRECIO'!$C577,INSUMOS!$B:$B,0),1),"")</f>
        <v/>
      </c>
      <c r="C577" s="44"/>
      <c r="D577" s="45" t="str">
        <f>IF($B577='UNIDADES y TIPOS'!$D$3,INDEX(INSUMOS!$A:$E,MATCH('ANALISIS DE PRECIO'!$C577,INSUMOS!$B:$B,0),3),"No es material")</f>
        <v>No es material</v>
      </c>
      <c r="E577" s="46"/>
      <c r="F577" s="47" t="str">
        <f>IF($B577='UNIDADES y TIPOS'!$D$3,INDEX(INSUMOS!$A:$E,MATCH('ANALISIS DE PRECIO'!$C577,INSUMOS!$B:$B,0),4),"No es material")</f>
        <v>No es material</v>
      </c>
      <c r="G577" s="48" t="str">
        <f t="shared" si="62"/>
        <v/>
      </c>
      <c r="H577" s="23"/>
    </row>
    <row r="578" spans="1:9">
      <c r="B578" s="43" t="str">
        <f>IFERROR(INDEX(INSUMOS!A:E,MATCH('ANALISIS DE PRECIO'!$C578,INSUMOS!$B:$B,0),1),"")</f>
        <v/>
      </c>
      <c r="C578" s="44"/>
      <c r="D578" s="45" t="str">
        <f>IF($B578='UNIDADES y TIPOS'!$D$3,INDEX(INSUMOS!$A:$E,MATCH('ANALISIS DE PRECIO'!$C578,INSUMOS!$B:$B,0),3),"No es material")</f>
        <v>No es material</v>
      </c>
      <c r="E578" s="46"/>
      <c r="F578" s="47" t="str">
        <f>IF($B578='UNIDADES y TIPOS'!$D$3,INDEX(INSUMOS!$A:$E,MATCH('ANALISIS DE PRECIO'!$C578,INSUMOS!$B:$B,0),4),"No es material")</f>
        <v>No es material</v>
      </c>
      <c r="G578" s="48" t="str">
        <f t="shared" si="62"/>
        <v/>
      </c>
      <c r="H578" s="23"/>
    </row>
    <row r="579" spans="1:9">
      <c r="B579" s="43" t="str">
        <f>IFERROR(INDEX(INSUMOS!A:E,MATCH('ANALISIS DE PRECIO'!$C579,INSUMOS!$B:$B,0),1),"")</f>
        <v/>
      </c>
      <c r="C579" s="44"/>
      <c r="D579" s="45" t="str">
        <f>IF($B579='UNIDADES y TIPOS'!$D$3,INDEX(INSUMOS!$A:$E,MATCH('ANALISIS DE PRECIO'!$C579,INSUMOS!$B:$B,0),3),"No es material")</f>
        <v>No es material</v>
      </c>
      <c r="E579" s="46"/>
      <c r="F579" s="47" t="str">
        <f>IF($B579='UNIDADES y TIPOS'!$D$3,INDEX(INSUMOS!$A:$E,MATCH('ANALISIS DE PRECIO'!$C579,INSUMOS!$B:$B,0),4),"No es material")</f>
        <v>No es material</v>
      </c>
      <c r="G579" s="48" t="str">
        <f t="shared" si="62"/>
        <v/>
      </c>
      <c r="H579" s="23"/>
    </row>
    <row r="580" spans="1:9">
      <c r="B580" s="49"/>
      <c r="C580" s="50" t="s">
        <v>306</v>
      </c>
      <c r="D580" s="50"/>
      <c r="E580" s="51"/>
      <c r="F580" s="52"/>
      <c r="G580" s="53"/>
      <c r="H580" s="54">
        <f>SUM(G571:G579)</f>
        <v>0</v>
      </c>
      <c r="I580" s="74">
        <f>IFERROR(H580/H587,0)</f>
        <v>0</v>
      </c>
    </row>
    <row r="581" spans="1:9">
      <c r="B581" s="38"/>
      <c r="C581" s="39" t="s">
        <v>307</v>
      </c>
      <c r="D581" s="40"/>
      <c r="E581" s="40"/>
      <c r="F581" s="41"/>
      <c r="G581" s="42"/>
      <c r="H581" s="23"/>
    </row>
    <row r="582" spans="1:9">
      <c r="B582" s="43" t="str">
        <f>IFERROR(INDEX(INSUMOS!A:E,MATCH('ANALISIS DE PRECIO'!$C582,INSUMOS!$B:$B,0),1),"")</f>
        <v/>
      </c>
      <c r="C582" s="44"/>
      <c r="D582" s="45" t="str">
        <f>IF(OR($B582='UNIDADES y TIPOS'!$D$4,'ANALISIS DE PRECIO'!$B582='UNIDADES y TIPOS'!$D$5),INDEX(INSUMOS!$A:$E,MATCH('ANALISIS DE PRECIO'!$C582,INSUMOS!$B:$B,0),3),"No es EQ. ni Otro Rec.")</f>
        <v>No es EQ. ni Otro Rec.</v>
      </c>
      <c r="E582" s="46"/>
      <c r="F582" s="47" t="str">
        <f>IF(OR($B582='UNIDADES y TIPOS'!$D$4,'ANALISIS DE PRECIO'!$B582='UNIDADES y TIPOS'!$D$5),INDEX(INSUMOS!$A:$E,MATCH('ANALISIS DE PRECIO'!$C582,INSUMOS!$B:$B,0),4),"No es EQ. ni Otro Rec.")</f>
        <v>No es EQ. ni Otro Rec.</v>
      </c>
      <c r="G582" s="48" t="str">
        <f>IFERROR(ROUND(E582*F582,2),"")</f>
        <v/>
      </c>
      <c r="H582" s="23"/>
    </row>
    <row r="583" spans="1:9">
      <c r="B583" s="43" t="str">
        <f>IFERROR(INDEX(INSUMOS!A:E,MATCH('ANALISIS DE PRECIO'!$C583,INSUMOS!$B:$B,0),1),"")</f>
        <v/>
      </c>
      <c r="C583" s="44"/>
      <c r="D583" s="45" t="str">
        <f>IF(OR($B583='UNIDADES y TIPOS'!$D$4,'ANALISIS DE PRECIO'!$B583='UNIDADES y TIPOS'!$D$5),INDEX(INSUMOS!$A:$E,MATCH('ANALISIS DE PRECIO'!$C583,INSUMOS!$B:$B,0),3),"No es EQ. ni Otro Rec.")</f>
        <v>No es EQ. ni Otro Rec.</v>
      </c>
      <c r="E583" s="46"/>
      <c r="F583" s="47" t="str">
        <f>IF(OR($B583='UNIDADES y TIPOS'!$D$4,'ANALISIS DE PRECIO'!$B583='UNIDADES y TIPOS'!$D$5),INDEX(INSUMOS!$A:$E,MATCH('ANALISIS DE PRECIO'!$C583,INSUMOS!$B:$B,0),4),"No es EQ. ni Otro Rec.")</f>
        <v>No es EQ. ni Otro Rec.</v>
      </c>
      <c r="G583" s="48" t="str">
        <f t="shared" ref="G583:G585" si="63">IFERROR(ROUND(E583*F583,2),"")</f>
        <v/>
      </c>
      <c r="H583" s="23"/>
    </row>
    <row r="584" spans="1:9">
      <c r="B584" s="43" t="str">
        <f>IFERROR(INDEX(INSUMOS!A:E,MATCH('ANALISIS DE PRECIO'!$C584,INSUMOS!$B:$B,0),1),"")</f>
        <v/>
      </c>
      <c r="C584" s="44"/>
      <c r="D584" s="45" t="str">
        <f>IF(OR($B584='UNIDADES y TIPOS'!$D$4,'ANALISIS DE PRECIO'!$B584='UNIDADES y TIPOS'!$D$5),INDEX(INSUMOS!$A:$E,MATCH('ANALISIS DE PRECIO'!$C584,INSUMOS!$B:$B,0),3),"No es EQ. ni Otro Rec.")</f>
        <v>No es EQ. ni Otro Rec.</v>
      </c>
      <c r="E584" s="46"/>
      <c r="F584" s="47" t="str">
        <f>IF(OR($B584='UNIDADES y TIPOS'!$D$4,'ANALISIS DE PRECIO'!$B584='UNIDADES y TIPOS'!$D$5),INDEX(INSUMOS!$A:$E,MATCH('ANALISIS DE PRECIO'!$C584,INSUMOS!$B:$B,0),4),"No es EQ. ni Otro Rec.")</f>
        <v>No es EQ. ni Otro Rec.</v>
      </c>
      <c r="G584" s="48" t="str">
        <f t="shared" si="63"/>
        <v/>
      </c>
      <c r="H584" s="23"/>
    </row>
    <row r="585" spans="1:9">
      <c r="B585" s="43" t="str">
        <f>IFERROR(INDEX(INSUMOS!A:E,MATCH('ANALISIS DE PRECIO'!$C585,INSUMOS!$B:$B,0),1),"")</f>
        <v/>
      </c>
      <c r="C585" s="44"/>
      <c r="D585" s="45" t="str">
        <f>IF(OR($B585='UNIDADES y TIPOS'!$D$4,'ANALISIS DE PRECIO'!$B585='UNIDADES y TIPOS'!$D$5),INDEX(INSUMOS!$A:$E,MATCH('ANALISIS DE PRECIO'!$C585,INSUMOS!$B:$B,0),3),"No es EQ. ni Otro Rec.")</f>
        <v>No es EQ. ni Otro Rec.</v>
      </c>
      <c r="E585" s="46"/>
      <c r="F585" s="47" t="str">
        <f>IF(OR($B585='UNIDADES y TIPOS'!$D$4,'ANALISIS DE PRECIO'!$B585='UNIDADES y TIPOS'!$D$5),INDEX(INSUMOS!$A:$E,MATCH('ANALISIS DE PRECIO'!$C585,INSUMOS!$B:$B,0),4),"No es EQ. ni Otro Rec.")</f>
        <v>No es EQ. ni Otro Rec.</v>
      </c>
      <c r="G585" s="48" t="str">
        <f t="shared" si="63"/>
        <v/>
      </c>
      <c r="H585" s="23"/>
    </row>
    <row r="586" spans="1:9" ht="15.75" thickBot="1">
      <c r="B586" s="49"/>
      <c r="C586" s="50" t="s">
        <v>308</v>
      </c>
      <c r="D586" s="50"/>
      <c r="E586" s="51"/>
      <c r="F586" s="52"/>
      <c r="G586" s="53"/>
      <c r="H586" s="54">
        <f>SUM(G582:G585)</f>
        <v>0</v>
      </c>
      <c r="I586" s="74">
        <f>IFERROR(H586/H587,0)</f>
        <v>0</v>
      </c>
    </row>
    <row r="587" spans="1:9" ht="15.75" thickBot="1">
      <c r="B587" s="23"/>
      <c r="C587" s="23"/>
      <c r="D587" s="60"/>
      <c r="E587" s="60"/>
      <c r="F587" s="61" t="s">
        <v>309</v>
      </c>
      <c r="G587" s="62"/>
      <c r="H587" s="63">
        <f>SUM(H569,H580,H586)</f>
        <v>0</v>
      </c>
    </row>
    <row r="588" spans="1:9" ht="15.75" thickBot="1">
      <c r="F588" s="64" t="s">
        <v>310</v>
      </c>
      <c r="G588" s="65"/>
      <c r="H588" s="66">
        <f>'Coeficiente de Pase'!$C$13</f>
        <v>1</v>
      </c>
    </row>
    <row r="589" spans="1:9" ht="15.75" thickBot="1">
      <c r="F589" s="67" t="str">
        <f>CONCATENATE("PRECIO UNITARIO ","(","$","/",D563,")")</f>
        <v>PRECIO UNITARIO ($/m²)</v>
      </c>
      <c r="G589" s="68"/>
      <c r="H589" s="69">
        <f>H587*H588</f>
        <v>0</v>
      </c>
    </row>
    <row r="590" spans="1:9" ht="15.75" thickBot="1"/>
    <row r="591" spans="1:9" ht="15.75" thickBot="1">
      <c r="A591" s="28">
        <v>8</v>
      </c>
      <c r="B591" s="29"/>
      <c r="C591" s="30" t="str">
        <f>IFERROR(INDEX(COMPUTO!$A:$D,MATCH('ANALISIS DE PRECIO'!$A591,COMPUTO!$A:$A,0),2),"")</f>
        <v>LIMPIEZA DE OBRA</v>
      </c>
      <c r="D591" s="31"/>
      <c r="E591" s="31"/>
      <c r="F591" s="29"/>
      <c r="G591" s="29"/>
      <c r="H591" s="32"/>
    </row>
    <row r="592" spans="1:9" ht="25.5">
      <c r="A592" s="33"/>
      <c r="B592" s="34" t="s">
        <v>28</v>
      </c>
      <c r="C592" s="35" t="str">
        <f>IFERROR(INDEX(COMPUTO!$A:$D,MATCH('ANALISIS DE PRECIO'!$B592,COMPUTO!$A:$A,0),2),"")</f>
        <v>Limpieza de obra</v>
      </c>
      <c r="D592" s="34" t="str">
        <f>IFERROR(INDEX(COMPUTO!$A:$D,MATCH('ANALISIS DE PRECIO'!$B592,COMPUTO!$A:$A,0),3),"")</f>
        <v>Gl.</v>
      </c>
      <c r="E592" s="34">
        <f>IFERROR(INDEX(COMPUTO!$A:$D,MATCH('ANALISIS DE PRECIO'!$B592,COMPUTO!$A:$A,0),4),"")</f>
        <v>1</v>
      </c>
      <c r="F592" s="36">
        <f>ROUND(H617,2)</f>
        <v>0</v>
      </c>
      <c r="G592" s="37"/>
      <c r="H592" s="24"/>
      <c r="I592" s="15"/>
    </row>
    <row r="593" spans="1:9">
      <c r="A593" s="6"/>
      <c r="B593" s="38"/>
      <c r="C593" s="39" t="s">
        <v>48</v>
      </c>
      <c r="D593" s="40"/>
      <c r="E593" s="40"/>
      <c r="F593" s="41"/>
      <c r="G593" s="42"/>
      <c r="H593" s="23"/>
    </row>
    <row r="594" spans="1:9">
      <c r="A594" s="6"/>
      <c r="B594" s="43" t="str">
        <f>IFERROR(INDEX(INSUMOS!A:E,MATCH('ANALISIS DE PRECIO'!$C594,INSUMOS!$B:$B,0),1),"")</f>
        <v/>
      </c>
      <c r="C594" s="44"/>
      <c r="D594" s="45" t="str">
        <f>IF($B594='UNIDADES y TIPOS'!$D$2,INDEX(INSUMOS!$A:$E,MATCH('ANALISIS DE PRECIO'!$C594,INSUMOS!$B:$B,0),3),"No es mano de obra")</f>
        <v>No es mano de obra</v>
      </c>
      <c r="E594" s="46"/>
      <c r="F594" s="47" t="str">
        <f>IF($B594='UNIDADES y TIPOS'!$D$2,INDEX(INSUMOS!$A:$E,MATCH('ANALISIS DE PRECIO'!$C594,INSUMOS!$B:$B,0),4),"No es mano de obra")</f>
        <v>No es mano de obra</v>
      </c>
      <c r="G594" s="48" t="str">
        <f>IFERROR(ROUND(E594*F594,2),"")</f>
        <v/>
      </c>
      <c r="H594" s="23"/>
    </row>
    <row r="595" spans="1:9">
      <c r="A595" s="6"/>
      <c r="B595" s="43" t="str">
        <f>IFERROR(INDEX(INSUMOS!A:E,MATCH('ANALISIS DE PRECIO'!$C595,INSUMOS!$B:$B,0),1),"")</f>
        <v/>
      </c>
      <c r="C595" s="44"/>
      <c r="D595" s="45" t="str">
        <f>IF($B595='UNIDADES y TIPOS'!$D$2,INDEX(INSUMOS!$A:$E,MATCH('ANALISIS DE PRECIO'!$C595,INSUMOS!$B:$B,0),3),"No es mano de obra")</f>
        <v>No es mano de obra</v>
      </c>
      <c r="E595" s="46"/>
      <c r="F595" s="47" t="str">
        <f>IF($B595='UNIDADES y TIPOS'!$D$2,INDEX(INSUMOS!$A:$E,MATCH('ANALISIS DE PRECIO'!$C595,INSUMOS!$B:$B,0),4),"No es mano de obra")</f>
        <v>No es mano de obra</v>
      </c>
      <c r="G595" s="48" t="str">
        <f t="shared" ref="G595:G597" si="64">IFERROR(ROUND(E595*F595,2),"")</f>
        <v/>
      </c>
      <c r="H595" s="23"/>
    </row>
    <row r="596" spans="1:9">
      <c r="A596" s="6"/>
      <c r="B596" s="43" t="str">
        <f>IFERROR(INDEX(INSUMOS!A:E,MATCH('ANALISIS DE PRECIO'!$C596,INSUMOS!$B:$B,0),1),"")</f>
        <v/>
      </c>
      <c r="C596" s="44"/>
      <c r="D596" s="45" t="str">
        <f>IF($B596='UNIDADES y TIPOS'!$D$2,INDEX(INSUMOS!$A:$E,MATCH('ANALISIS DE PRECIO'!$C596,INSUMOS!$B:$B,0),3),"No es mano de obra")</f>
        <v>No es mano de obra</v>
      </c>
      <c r="E596" s="46"/>
      <c r="F596" s="47" t="str">
        <f>IF($B596='UNIDADES y TIPOS'!$D$2,INDEX(INSUMOS!$A:$E,MATCH('ANALISIS DE PRECIO'!$C596,INSUMOS!$B:$B,0),4),"No es mano de obra")</f>
        <v>No es mano de obra</v>
      </c>
      <c r="G596" s="48" t="str">
        <f t="shared" si="64"/>
        <v/>
      </c>
      <c r="H596" s="23"/>
    </row>
    <row r="597" spans="1:9">
      <c r="A597" s="6"/>
      <c r="B597" s="43" t="str">
        <f>IFERROR(INDEX(INSUMOS!A:E,MATCH('ANALISIS DE PRECIO'!$C597,INSUMOS!$B:$B,0),1),"")</f>
        <v/>
      </c>
      <c r="C597" s="44"/>
      <c r="D597" s="45" t="str">
        <f>IF($B597='UNIDADES y TIPOS'!$D$2,INDEX(INSUMOS!$A:$E,MATCH('ANALISIS DE PRECIO'!$C597,INSUMOS!$B:$B,0),3),"No es mano de obra")</f>
        <v>No es mano de obra</v>
      </c>
      <c r="E597" s="46"/>
      <c r="F597" s="47" t="str">
        <f>IF($B597='UNIDADES y TIPOS'!$D$2,INDEX(INSUMOS!$A:$E,MATCH('ANALISIS DE PRECIO'!$C597,INSUMOS!$B:$B,0),4),"No es mano de obra")</f>
        <v>No es mano de obra</v>
      </c>
      <c r="G597" s="48" t="str">
        <f t="shared" si="64"/>
        <v/>
      </c>
      <c r="H597" s="23"/>
    </row>
    <row r="598" spans="1:9">
      <c r="A598" s="6"/>
      <c r="B598" s="49"/>
      <c r="C598" s="50" t="s">
        <v>305</v>
      </c>
      <c r="D598" s="50"/>
      <c r="E598" s="51"/>
      <c r="F598" s="52"/>
      <c r="G598" s="53"/>
      <c r="H598" s="54">
        <f>SUM(G594:G597)</f>
        <v>0</v>
      </c>
      <c r="I598" s="74">
        <f>IFERROR(H598/H615,0)</f>
        <v>0</v>
      </c>
    </row>
    <row r="599" spans="1:9">
      <c r="A599" s="6"/>
      <c r="B599" s="55"/>
      <c r="C599" s="56" t="s">
        <v>50</v>
      </c>
      <c r="D599" s="57"/>
      <c r="E599" s="57"/>
      <c r="F599" s="58"/>
      <c r="G599" s="59"/>
      <c r="H599" s="23"/>
    </row>
    <row r="600" spans="1:9">
      <c r="A600" s="6"/>
      <c r="B600" s="43" t="str">
        <f>IFERROR(INDEX(INSUMOS!A:E,MATCH('ANALISIS DE PRECIO'!$C600,INSUMOS!$B:$B,0),1),"")</f>
        <v/>
      </c>
      <c r="C600" s="44"/>
      <c r="D600" s="45" t="str">
        <f>IF($B600='UNIDADES y TIPOS'!$D$3,INDEX(INSUMOS!$A:$E,MATCH('ANALISIS DE PRECIO'!$C600,INSUMOS!$B:$B,0),3),"No es material")</f>
        <v>No es material</v>
      </c>
      <c r="E600" s="46"/>
      <c r="F600" s="47" t="str">
        <f>IF($B600='UNIDADES y TIPOS'!$D$3,INDEX(INSUMOS!$A:$E,MATCH('ANALISIS DE PRECIO'!$C600,INSUMOS!$B:$B,0),4),"No es material")</f>
        <v>No es material</v>
      </c>
      <c r="G600" s="48" t="str">
        <f>IFERROR(ROUND(E600*F600,2),"")</f>
        <v/>
      </c>
      <c r="H600" s="23"/>
    </row>
    <row r="601" spans="1:9">
      <c r="A601" s="6"/>
      <c r="B601" s="43" t="str">
        <f>IFERROR(INDEX(INSUMOS!A:E,MATCH('ANALISIS DE PRECIO'!$C601,INSUMOS!$B:$B,0),1),"")</f>
        <v/>
      </c>
      <c r="C601" s="44"/>
      <c r="D601" s="45" t="str">
        <f>IF($B601='UNIDADES y TIPOS'!$D$3,INDEX(INSUMOS!$A:$E,MATCH('ANALISIS DE PRECIO'!$C601,INSUMOS!$B:$B,0),3),"No es material")</f>
        <v>No es material</v>
      </c>
      <c r="E601" s="46"/>
      <c r="F601" s="47" t="str">
        <f>IF($B601='UNIDADES y TIPOS'!$D$3,INDEX(INSUMOS!$A:$E,MATCH('ANALISIS DE PRECIO'!$C601,INSUMOS!$B:$B,0),4),"No es material")</f>
        <v>No es material</v>
      </c>
      <c r="G601" s="48" t="str">
        <f t="shared" ref="G601:G607" si="65">IFERROR(ROUND(E601*F601,2),"")</f>
        <v/>
      </c>
      <c r="H601" s="23"/>
    </row>
    <row r="602" spans="1:9">
      <c r="A602" s="6"/>
      <c r="B602" s="43" t="str">
        <f>IFERROR(INDEX(INSUMOS!A:E,MATCH('ANALISIS DE PRECIO'!$C602,INSUMOS!$B:$B,0),1),"")</f>
        <v/>
      </c>
      <c r="C602" s="44"/>
      <c r="D602" s="45" t="str">
        <f>IF($B602='UNIDADES y TIPOS'!$D$3,INDEX(INSUMOS!$A:$E,MATCH('ANALISIS DE PRECIO'!$C602,INSUMOS!$B:$B,0),3),"No es material")</f>
        <v>No es material</v>
      </c>
      <c r="E602" s="46"/>
      <c r="F602" s="47" t="str">
        <f>IF($B602='UNIDADES y TIPOS'!$D$3,INDEX(INSUMOS!$A:$E,MATCH('ANALISIS DE PRECIO'!$C602,INSUMOS!$B:$B,0),4),"No es material")</f>
        <v>No es material</v>
      </c>
      <c r="G602" s="48" t="str">
        <f t="shared" si="65"/>
        <v/>
      </c>
      <c r="H602" s="23"/>
    </row>
    <row r="603" spans="1:9">
      <c r="A603" s="6"/>
      <c r="B603" s="43" t="str">
        <f>IFERROR(INDEX(INSUMOS!A:E,MATCH('ANALISIS DE PRECIO'!$C603,INSUMOS!$B:$B,0),1),"")</f>
        <v/>
      </c>
      <c r="C603" s="44"/>
      <c r="D603" s="45" t="str">
        <f>IF($B603='UNIDADES y TIPOS'!$D$3,INDEX(INSUMOS!$A:$E,MATCH('ANALISIS DE PRECIO'!$C603,INSUMOS!$B:$B,0),3),"No es material")</f>
        <v>No es material</v>
      </c>
      <c r="E603" s="46"/>
      <c r="F603" s="47" t="str">
        <f>IF($B603='UNIDADES y TIPOS'!$D$3,INDEX(INSUMOS!$A:$E,MATCH('ANALISIS DE PRECIO'!$C603,INSUMOS!$B:$B,0),4),"No es material")</f>
        <v>No es material</v>
      </c>
      <c r="G603" s="48" t="str">
        <f t="shared" si="65"/>
        <v/>
      </c>
      <c r="H603" s="23"/>
    </row>
    <row r="604" spans="1:9">
      <c r="A604" s="6"/>
      <c r="B604" s="43" t="str">
        <f>IFERROR(INDEX(INSUMOS!A:E,MATCH('ANALISIS DE PRECIO'!$C604,INSUMOS!$B:$B,0),1),"")</f>
        <v/>
      </c>
      <c r="C604" s="44"/>
      <c r="D604" s="45" t="str">
        <f>IF($B604='UNIDADES y TIPOS'!$D$3,INDEX(INSUMOS!$A:$E,MATCH('ANALISIS DE PRECIO'!$C604,INSUMOS!$B:$B,0),3),"No es material")</f>
        <v>No es material</v>
      </c>
      <c r="E604" s="46"/>
      <c r="F604" s="47" t="str">
        <f>IF($B604='UNIDADES y TIPOS'!$D$3,INDEX(INSUMOS!$A:$E,MATCH('ANALISIS DE PRECIO'!$C604,INSUMOS!$B:$B,0),4),"No es material")</f>
        <v>No es material</v>
      </c>
      <c r="G604" s="48" t="str">
        <f t="shared" si="65"/>
        <v/>
      </c>
      <c r="H604" s="23"/>
    </row>
    <row r="605" spans="1:9">
      <c r="A605" s="6"/>
      <c r="B605" s="43" t="str">
        <f>IFERROR(INDEX(INSUMOS!A:E,MATCH('ANALISIS DE PRECIO'!$C605,INSUMOS!$B:$B,0),1),"")</f>
        <v/>
      </c>
      <c r="C605" s="44"/>
      <c r="D605" s="45" t="str">
        <f>IF($B605='UNIDADES y TIPOS'!$D$3,INDEX(INSUMOS!$A:$E,MATCH('ANALISIS DE PRECIO'!$C605,INSUMOS!$B:$B,0),3),"No es material")</f>
        <v>No es material</v>
      </c>
      <c r="E605" s="46"/>
      <c r="F605" s="47" t="str">
        <f>IF($B605='UNIDADES y TIPOS'!$D$3,INDEX(INSUMOS!$A:$E,MATCH('ANALISIS DE PRECIO'!$C605,INSUMOS!$B:$B,0),4),"No es material")</f>
        <v>No es material</v>
      </c>
      <c r="G605" s="48" t="str">
        <f t="shared" si="65"/>
        <v/>
      </c>
      <c r="H605" s="23"/>
    </row>
    <row r="606" spans="1:9">
      <c r="A606" s="6"/>
      <c r="B606" s="43" t="str">
        <f>IFERROR(INDEX(INSUMOS!A:E,MATCH('ANALISIS DE PRECIO'!$C606,INSUMOS!$B:$B,0),1),"")</f>
        <v/>
      </c>
      <c r="C606" s="44"/>
      <c r="D606" s="45" t="str">
        <f>IF($B606='UNIDADES y TIPOS'!$D$3,INDEX(INSUMOS!$A:$E,MATCH('ANALISIS DE PRECIO'!$C606,INSUMOS!$B:$B,0),3),"No es material")</f>
        <v>No es material</v>
      </c>
      <c r="E606" s="46"/>
      <c r="F606" s="47" t="str">
        <f>IF($B606='UNIDADES y TIPOS'!$D$3,INDEX(INSUMOS!$A:$E,MATCH('ANALISIS DE PRECIO'!$C606,INSUMOS!$B:$B,0),4),"No es material")</f>
        <v>No es material</v>
      </c>
      <c r="G606" s="48" t="str">
        <f t="shared" si="65"/>
        <v/>
      </c>
      <c r="H606" s="23"/>
    </row>
    <row r="607" spans="1:9">
      <c r="A607" s="6"/>
      <c r="B607" s="43" t="str">
        <f>IFERROR(INDEX(INSUMOS!A:E,MATCH('ANALISIS DE PRECIO'!$C607,INSUMOS!$B:$B,0),1),"")</f>
        <v/>
      </c>
      <c r="C607" s="44"/>
      <c r="D607" s="45" t="str">
        <f>IF($B607='UNIDADES y TIPOS'!$D$3,INDEX(INSUMOS!$A:$E,MATCH('ANALISIS DE PRECIO'!$C607,INSUMOS!$B:$B,0),3),"No es material")</f>
        <v>No es material</v>
      </c>
      <c r="E607" s="46"/>
      <c r="F607" s="47" t="str">
        <f>IF($B607='UNIDADES y TIPOS'!$D$3,INDEX(INSUMOS!$A:$E,MATCH('ANALISIS DE PRECIO'!$C607,INSUMOS!$B:$B,0),4),"No es material")</f>
        <v>No es material</v>
      </c>
      <c r="G607" s="48" t="str">
        <f t="shared" si="65"/>
        <v/>
      </c>
      <c r="H607" s="23"/>
    </row>
    <row r="608" spans="1:9">
      <c r="A608" s="6"/>
      <c r="B608" s="49"/>
      <c r="C608" s="50" t="s">
        <v>306</v>
      </c>
      <c r="D608" s="50"/>
      <c r="E608" s="51"/>
      <c r="F608" s="52"/>
      <c r="G608" s="53"/>
      <c r="H608" s="54">
        <f>SUM(G600:G607)</f>
        <v>0</v>
      </c>
      <c r="I608" s="74">
        <f>IFERROR(H608/H615,0)</f>
        <v>0</v>
      </c>
    </row>
    <row r="609" spans="1:9">
      <c r="A609" s="6"/>
      <c r="B609" s="38"/>
      <c r="C609" s="39" t="s">
        <v>307</v>
      </c>
      <c r="D609" s="40"/>
      <c r="E609" s="40"/>
      <c r="F609" s="41"/>
      <c r="G609" s="42"/>
      <c r="H609" s="23"/>
    </row>
    <row r="610" spans="1:9">
      <c r="A610" s="6"/>
      <c r="B610" s="43" t="str">
        <f>IFERROR(INDEX(INSUMOS!A:E,MATCH('ANALISIS DE PRECIO'!$C610,INSUMOS!$B:$B,0),1),"")</f>
        <v/>
      </c>
      <c r="C610" s="44"/>
      <c r="D610" s="45" t="str">
        <f>IF(OR($B610='UNIDADES y TIPOS'!$D$4,'ANALISIS DE PRECIO'!$B610='UNIDADES y TIPOS'!$D$5),INDEX(INSUMOS!$A:$E,MATCH('ANALISIS DE PRECIO'!$C610,INSUMOS!$B:$B,0),3),"No es EQ. ni Otro Rec.")</f>
        <v>No es EQ. ni Otro Rec.</v>
      </c>
      <c r="E610" s="46"/>
      <c r="F610" s="47" t="str">
        <f>IF(OR($B610='UNIDADES y TIPOS'!$D$4,'ANALISIS DE PRECIO'!$B610='UNIDADES y TIPOS'!$D$5),INDEX(INSUMOS!$A:$E,MATCH('ANALISIS DE PRECIO'!$C610,INSUMOS!$B:$B,0),4),"No es EQ. ni Otro Rec.")</f>
        <v>No es EQ. ni Otro Rec.</v>
      </c>
      <c r="G610" s="48" t="str">
        <f>IFERROR(ROUND(E610*F610,2),"")</f>
        <v/>
      </c>
      <c r="H610" s="23"/>
    </row>
    <row r="611" spans="1:9">
      <c r="A611" s="6"/>
      <c r="B611" s="43" t="str">
        <f>IFERROR(INDEX(INSUMOS!A:E,MATCH('ANALISIS DE PRECIO'!$C611,INSUMOS!$B:$B,0),1),"")</f>
        <v/>
      </c>
      <c r="C611" s="44"/>
      <c r="D611" s="45" t="str">
        <f>IF(OR($B611='UNIDADES y TIPOS'!$D$4,'ANALISIS DE PRECIO'!$B611='UNIDADES y TIPOS'!$D$5),INDEX(INSUMOS!$A:$E,MATCH('ANALISIS DE PRECIO'!$C611,INSUMOS!$B:$B,0),3),"No es EQ. ni Otro Rec.")</f>
        <v>No es EQ. ni Otro Rec.</v>
      </c>
      <c r="E611" s="46"/>
      <c r="F611" s="47" t="str">
        <f>IF(OR($B611='UNIDADES y TIPOS'!$D$4,'ANALISIS DE PRECIO'!$B611='UNIDADES y TIPOS'!$D$5),INDEX(INSUMOS!$A:$E,MATCH('ANALISIS DE PRECIO'!$C611,INSUMOS!$B:$B,0),4),"No es EQ. ni Otro Rec.")</f>
        <v>No es EQ. ni Otro Rec.</v>
      </c>
      <c r="G611" s="48" t="str">
        <f t="shared" ref="G611:G613" si="66">IFERROR(ROUND(E611*F611,2),"")</f>
        <v/>
      </c>
      <c r="H611" s="23"/>
    </row>
    <row r="612" spans="1:9">
      <c r="A612" s="6"/>
      <c r="B612" s="43" t="str">
        <f>IFERROR(INDEX(INSUMOS!A:E,MATCH('ANALISIS DE PRECIO'!$C612,INSUMOS!$B:$B,0),1),"")</f>
        <v/>
      </c>
      <c r="C612" s="44"/>
      <c r="D612" s="45" t="str">
        <f>IF(OR($B612='UNIDADES y TIPOS'!$D$4,'ANALISIS DE PRECIO'!$B612='UNIDADES y TIPOS'!$D$5),INDEX(INSUMOS!$A:$E,MATCH('ANALISIS DE PRECIO'!$C612,INSUMOS!$B:$B,0),3),"No es EQ. ni Otro Rec.")</f>
        <v>No es EQ. ni Otro Rec.</v>
      </c>
      <c r="E612" s="46"/>
      <c r="F612" s="47" t="str">
        <f>IF(OR($B612='UNIDADES y TIPOS'!$D$4,'ANALISIS DE PRECIO'!$B612='UNIDADES y TIPOS'!$D$5),INDEX(INSUMOS!$A:$E,MATCH('ANALISIS DE PRECIO'!$C612,INSUMOS!$B:$B,0),4),"No es EQ. ni Otro Rec.")</f>
        <v>No es EQ. ni Otro Rec.</v>
      </c>
      <c r="G612" s="48" t="str">
        <f t="shared" si="66"/>
        <v/>
      </c>
      <c r="H612" s="23"/>
    </row>
    <row r="613" spans="1:9">
      <c r="A613" s="6"/>
      <c r="B613" s="43" t="str">
        <f>IFERROR(INDEX(INSUMOS!A:E,MATCH('ANALISIS DE PRECIO'!$C613,INSUMOS!$B:$B,0),1),"")</f>
        <v/>
      </c>
      <c r="C613" s="44"/>
      <c r="D613" s="45" t="str">
        <f>IF(OR($B613='UNIDADES y TIPOS'!$D$4,'ANALISIS DE PRECIO'!$B613='UNIDADES y TIPOS'!$D$5),INDEX(INSUMOS!$A:$E,MATCH('ANALISIS DE PRECIO'!$C613,INSUMOS!$B:$B,0),3),"No es EQ. ni Otro Rec.")</f>
        <v>No es EQ. ni Otro Rec.</v>
      </c>
      <c r="E613" s="46"/>
      <c r="F613" s="47" t="str">
        <f>IF(OR($B613='UNIDADES y TIPOS'!$D$4,'ANALISIS DE PRECIO'!$B613='UNIDADES y TIPOS'!$D$5),INDEX(INSUMOS!$A:$E,MATCH('ANALISIS DE PRECIO'!$C613,INSUMOS!$B:$B,0),4),"No es EQ. ni Otro Rec.")</f>
        <v>No es EQ. ni Otro Rec.</v>
      </c>
      <c r="G613" s="48" t="str">
        <f t="shared" si="66"/>
        <v/>
      </c>
      <c r="H613" s="23"/>
    </row>
    <row r="614" spans="1:9" ht="15.75" thickBot="1">
      <c r="B614" s="49"/>
      <c r="C614" s="50" t="s">
        <v>308</v>
      </c>
      <c r="D614" s="50"/>
      <c r="E614" s="51"/>
      <c r="F614" s="52"/>
      <c r="G614" s="53"/>
      <c r="H614" s="54">
        <f>SUM(G610:G613)</f>
        <v>0</v>
      </c>
      <c r="I614" s="74">
        <f>IFERROR(H614/H615,0)</f>
        <v>0</v>
      </c>
    </row>
    <row r="615" spans="1:9" ht="15.75" thickBot="1">
      <c r="B615" s="23"/>
      <c r="C615" s="23"/>
      <c r="D615" s="60"/>
      <c r="E615" s="60"/>
      <c r="F615" s="61" t="s">
        <v>309</v>
      </c>
      <c r="G615" s="62"/>
      <c r="H615" s="63">
        <f>SUM(H598,H608,H614)</f>
        <v>0</v>
      </c>
    </row>
    <row r="616" spans="1:9" ht="15.75" thickBot="1">
      <c r="F616" s="64" t="s">
        <v>310</v>
      </c>
      <c r="G616" s="65"/>
      <c r="H616" s="66">
        <f>'Coeficiente de Pase'!$C$13</f>
        <v>1</v>
      </c>
    </row>
    <row r="617" spans="1:9" ht="15.75" thickBot="1">
      <c r="F617" s="67" t="str">
        <f>CONCATENATE("PRECIO UNITARIO ","(","$","/",D592,")")</f>
        <v>PRECIO UNITARIO ($/Gl.)</v>
      </c>
      <c r="G617" s="68"/>
      <c r="H617" s="69">
        <f>H615*H616</f>
        <v>0</v>
      </c>
    </row>
  </sheetData>
  <mergeCells count="6">
    <mergeCell ref="G1:H1"/>
    <mergeCell ref="A1:A2"/>
    <mergeCell ref="B1:B2"/>
    <mergeCell ref="C1:C2"/>
    <mergeCell ref="D1:D2"/>
    <mergeCell ref="E1:E2"/>
  </mergeCells>
  <dataValidations count="3">
    <dataValidation type="list" allowBlank="1" showInputMessage="1" showErrorMessage="1" sqref="A3 A59 A143 A199 A283 A339 A507 A591">
      <formula1>COMPUTO!$A$7:$A$43</formula1>
    </dataValidation>
    <dataValidation type="list" allowBlank="1" showInputMessage="1" showErrorMessage="1" sqref="B4 B31 B60 B87 B115 B144 B171 B200 B227 B255 B284 B311 B340 B367 B395 B423 B451 B479 B508 B535 B563 B592">
      <formula1>COMPUTO!$A$7:$A43</formula1>
    </dataValidation>
    <dataValidation type="list" allowBlank="1" showInputMessage="1" showErrorMessage="1" sqref="C6:C9 C12:C19 C22:C25 C610:C613 C39:C47 C50:C53 C33:C36 C68:C75 C78:C81 C62:C65 C95:C103 C106:C109 C89:C92 C123:C131 C134:C137 C117:C120 C152:C159 C162:C165 C146:C149 C179:C187 C190:C193 C173:C176 C208:C215 C218:C221 C202:C205 C235:C243 C246:C249 C229:C232 C263:C271 C274:C277 C257:C260 C292:C299 C302:C305 C286:C289 C319:C327 C330:C333 C313:C316 C348:C355 C358:C361 C342:C345 C375:C383 C386:C389 C369:C372 C403:C411 C414:C417 C397:C400 C431:C439 C442:C445 C425:C428 C459:C467 C470:C473 C453:C456 C487:C495 C498:C501 C481:C484 C516:C523 C526:C529 C510:C513 C543:C551 C554:C557 C537:C540 C571:C579 C582:C585 C565:C568 C600:C607 C594:C597">
      <formula1>INSUMOS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6">
    <tabColor rgb="FF00B050"/>
  </sheetPr>
  <dimension ref="A2:H54"/>
  <sheetViews>
    <sheetView topLeftCell="A40" workbookViewId="0">
      <selection activeCell="F46" sqref="F46 G47"/>
    </sheetView>
  </sheetViews>
  <sheetFormatPr baseColWidth="10" defaultColWidth="11" defaultRowHeight="15"/>
  <cols>
    <col min="1" max="1" width="5" customWidth="1"/>
    <col min="2" max="2" width="26.28515625" style="16" customWidth="1"/>
    <col min="3" max="3" width="4.140625" customWidth="1"/>
    <col min="4" max="4" width="6.5703125" customWidth="1"/>
    <col min="5" max="5" width="15.7109375" customWidth="1"/>
    <col min="6" max="6" width="17.28515625" customWidth="1"/>
    <col min="7" max="7" width="17.28515625" style="5" customWidth="1"/>
    <col min="8" max="8" width="9.85546875" customWidth="1"/>
    <col min="10" max="10" width="16.42578125" customWidth="1"/>
    <col min="11" max="11" width="15" customWidth="1"/>
    <col min="12" max="12" width="12.7109375" customWidth="1"/>
    <col min="13" max="13" width="13.42578125" customWidth="1"/>
    <col min="15" max="15" width="11.85546875" customWidth="1"/>
    <col min="16" max="17" width="15" customWidth="1"/>
  </cols>
  <sheetData>
    <row r="2" spans="1:8">
      <c r="A2" s="158" t="str">
        <f>CONCATENATE("Obra: ",COMPUTO!$B$1)</f>
        <v xml:space="preserve">Obra: </v>
      </c>
      <c r="B2" s="158"/>
      <c r="C2" s="158"/>
      <c r="D2" s="158"/>
      <c r="E2" s="158"/>
      <c r="F2" s="158"/>
      <c r="G2" s="158"/>
      <c r="H2" s="158"/>
    </row>
    <row r="3" spans="1:8">
      <c r="A3" s="158" t="str">
        <f>CONCATENATE("Contratista: ",COMPUTO!$B$2)</f>
        <v>Contratista: -</v>
      </c>
      <c r="B3" s="158"/>
      <c r="C3" s="158"/>
      <c r="D3" s="158"/>
      <c r="E3" s="158"/>
      <c r="F3" s="159" t="str">
        <f>CONCATENATE("Fecha: ",COMPUTO!$B$4)</f>
        <v xml:space="preserve">Fecha: </v>
      </c>
      <c r="G3" s="159"/>
      <c r="H3" s="159"/>
    </row>
    <row r="4" spans="1:8">
      <c r="A4" s="158" t="str">
        <f>CONCATENATE("Ubicación: ",COMPUTO!$B$3)</f>
        <v xml:space="preserve">Ubicación: </v>
      </c>
      <c r="B4" s="158"/>
      <c r="C4" s="158"/>
      <c r="D4" s="158"/>
      <c r="E4" s="158"/>
      <c r="F4" s="158"/>
      <c r="G4" s="158"/>
      <c r="H4" s="158"/>
    </row>
    <row r="5" spans="1:8">
      <c r="A5" s="17"/>
      <c r="B5" s="18"/>
      <c r="C5" s="19"/>
      <c r="D5" s="17"/>
      <c r="E5" s="20"/>
      <c r="F5" s="20"/>
      <c r="G5" s="21"/>
      <c r="H5" s="22"/>
    </row>
    <row r="6" spans="1:8" ht="18">
      <c r="A6" s="160" t="s">
        <v>311</v>
      </c>
      <c r="B6" s="161"/>
      <c r="C6" s="161"/>
      <c r="D6" s="161"/>
      <c r="E6" s="161"/>
      <c r="F6" s="161"/>
      <c r="G6" s="161"/>
      <c r="H6" s="162"/>
    </row>
    <row r="7" spans="1:8">
      <c r="A7" s="17"/>
      <c r="B7" s="18"/>
      <c r="C7" s="19"/>
      <c r="D7" s="17"/>
      <c r="E7" s="20"/>
      <c r="F7" s="20"/>
      <c r="G7" s="21"/>
      <c r="H7" s="22"/>
    </row>
    <row r="8" spans="1:8">
      <c r="A8" s="154" t="s">
        <v>1</v>
      </c>
      <c r="B8" s="142" t="s">
        <v>2</v>
      </c>
      <c r="C8" s="156" t="s">
        <v>3</v>
      </c>
      <c r="D8" s="156" t="s">
        <v>4</v>
      </c>
      <c r="E8" s="142" t="s">
        <v>5</v>
      </c>
      <c r="F8" s="142" t="s">
        <v>6</v>
      </c>
      <c r="G8" s="144" t="s">
        <v>312</v>
      </c>
      <c r="H8" s="146" t="s">
        <v>313</v>
      </c>
    </row>
    <row r="9" spans="1:8" ht="15.75" thickBot="1">
      <c r="A9" s="155"/>
      <c r="B9" s="143"/>
      <c r="C9" s="157"/>
      <c r="D9" s="157"/>
      <c r="E9" s="143"/>
      <c r="F9" s="143"/>
      <c r="G9" s="145"/>
      <c r="H9" s="147"/>
    </row>
    <row r="10" spans="1:8">
      <c r="A10" s="280">
        <v>1</v>
      </c>
      <c r="B10" s="281" t="str">
        <f>IFERROR(INDEX(COMPUTO!$A:$D,MATCH('PRESUP. DETALLADO'!$A10,COMPUTO!$A:$A,0),2),"")</f>
        <v>TRABAJOS PREPARATORIOS</v>
      </c>
      <c r="C10" s="282"/>
      <c r="D10" s="282"/>
      <c r="E10" s="282"/>
      <c r="F10" s="283"/>
      <c r="G10" s="297">
        <f>SUM(F11:F12)</f>
        <v>0</v>
      </c>
      <c r="H10" s="284">
        <f>SUM(H11:H12)</f>
        <v>0</v>
      </c>
    </row>
    <row r="11" spans="1:8" s="16" customFormat="1">
      <c r="A11" s="298" t="s">
        <v>8</v>
      </c>
      <c r="B11" s="287" t="str">
        <f>IFERROR(INDEX(COMPUTO!$A:$D,MATCH('PRESUP. DETALLADO'!$A11,COMPUTO!$A:$A,0),2),"")</f>
        <v>Obrador y cierre de obra</v>
      </c>
      <c r="C11" s="288" t="str">
        <f>IFERROR(INDEX(COMPUTO!$A:$D,MATCH('PRESUP. DETALLADO'!$A11,COMPUTO!$A:$A,0),3),"")</f>
        <v>Gl.</v>
      </c>
      <c r="D11" s="288">
        <f>IFERROR(INDEX(COMPUTO!$A:$D,MATCH('PRESUP. DETALLADO'!$A11,COMPUTO!$A:$A,0),4),"")</f>
        <v>1</v>
      </c>
      <c r="E11" s="299">
        <f>IFERROR(INDEX('ANALISIS DE PRECIO'!$B:$F,MATCH('PRESUP. DETALLADO'!$A11,'ANALISIS DE PRECIO'!$B:$B,0),5),"")</f>
        <v>0</v>
      </c>
      <c r="F11" s="299">
        <f t="shared" ref="F11" si="0">ROUND(IFERROR(D11*E11,0),2)</f>
        <v>0</v>
      </c>
      <c r="G11" s="300"/>
      <c r="H11" s="301">
        <f>IFERROR(F11/$G$47,0)</f>
        <v>0</v>
      </c>
    </row>
    <row r="12" spans="1:8" s="16" customFormat="1" ht="24">
      <c r="A12" s="302" t="s">
        <v>11</v>
      </c>
      <c r="B12" s="285" t="str">
        <f>IFERROR(INDEX(COMPUTO!$A:$D,MATCH('PRESUP. DETALLADO'!$A12,COMPUTO!$A:$A,0),2),"")</f>
        <v>Replanteo y verificación de tareas y medidas</v>
      </c>
      <c r="C12" s="286" t="str">
        <f>IFERROR(INDEX(COMPUTO!$A:$D,MATCH('PRESUP. DETALLADO'!$A12,COMPUTO!$A:$A,0),3),"")</f>
        <v>Gl.</v>
      </c>
      <c r="D12" s="286">
        <f>IFERROR(INDEX(COMPUTO!$A:$D,MATCH('PRESUP. DETALLADO'!$A12,COMPUTO!$A:$A,0),4),"")</f>
        <v>1</v>
      </c>
      <c r="E12" s="303">
        <f>IFERROR(INDEX('ANALISIS DE PRECIO'!$B:$F,MATCH('PRESUP. DETALLADO'!$A12,'ANALISIS DE PRECIO'!$B:$B,0),5),"")</f>
        <v>0</v>
      </c>
      <c r="F12" s="303">
        <f t="shared" ref="F12:F46" si="1">ROUND(IFERROR(D12*E12,0),2)</f>
        <v>0</v>
      </c>
      <c r="G12" s="304"/>
      <c r="H12" s="301">
        <f>IFERROR(F12/$G$47,0)</f>
        <v>0</v>
      </c>
    </row>
    <row r="13" spans="1:8" s="16" customFormat="1" ht="25.5">
      <c r="A13" s="305">
        <v>2</v>
      </c>
      <c r="B13" s="306" t="str">
        <f>IFERROR(INDEX(COMPUTO!$A:$D,MATCH('PRESUP. DETALLADO'!$A13,COMPUTO!$A:$A,0),2),"")</f>
        <v>DEMOLICIONES Y REMOCIONES</v>
      </c>
      <c r="C13" s="307"/>
      <c r="D13" s="307"/>
      <c r="E13" s="307"/>
      <c r="F13" s="308"/>
      <c r="G13" s="309">
        <f>SUM(F14:F16)</f>
        <v>0</v>
      </c>
      <c r="H13" s="310">
        <f>SUM(H14:H16)</f>
        <v>0</v>
      </c>
    </row>
    <row r="14" spans="1:8" s="16" customFormat="1" ht="24">
      <c r="A14" s="298" t="s">
        <v>39</v>
      </c>
      <c r="B14" s="287" t="str">
        <f>IFERROR(INDEX(COMPUTO!$A:$D,MATCH('PRESUP. DETALLADO'!$A14,COMPUTO!$A:$A,0),2),"")</f>
        <v>Demolición y remoción de pisos interiores y exteriores</v>
      </c>
      <c r="C14" s="288" t="str">
        <f>IFERROR(INDEX(COMPUTO!$A:$D,MATCH('PRESUP. DETALLADO'!$A14,COMPUTO!$A:$A,0),3),"")</f>
        <v>m²</v>
      </c>
      <c r="D14" s="288">
        <f>IFERROR(INDEX(COMPUTO!$A:$D,MATCH('PRESUP. DETALLADO'!$A14,COMPUTO!$A:$A,0),4),"")</f>
        <v>13.5</v>
      </c>
      <c r="E14" s="299">
        <f>IFERROR(INDEX('ANALISIS DE PRECIO'!$B:$F,MATCH('PRESUP. DETALLADO'!$A14,'ANALISIS DE PRECIO'!$B:$B,0),5),"")</f>
        <v>0</v>
      </c>
      <c r="F14" s="299">
        <f t="shared" si="1"/>
        <v>0</v>
      </c>
      <c r="G14" s="300"/>
      <c r="H14" s="301">
        <f>IFERROR(F14/$G$47,0)</f>
        <v>0</v>
      </c>
    </row>
    <row r="15" spans="1:8" s="16" customFormat="1" ht="24">
      <c r="A15" s="298" t="s">
        <v>40</v>
      </c>
      <c r="B15" s="287" t="str">
        <f>IFERROR(INDEX(COMPUTO!$A:$D,MATCH('PRESUP. DETALLADO'!$A15,COMPUTO!$A:$A,0),2),"")</f>
        <v>Demolición de cubierta de techos existente</v>
      </c>
      <c r="C15" s="288" t="str">
        <f>IFERROR(INDEX(COMPUTO!$A:$D,MATCH('PRESUP. DETALLADO'!$A15,COMPUTO!$A:$A,0),3),"")</f>
        <v>m²</v>
      </c>
      <c r="D15" s="288">
        <f>IFERROR(INDEX(COMPUTO!$A:$D,MATCH('PRESUP. DETALLADO'!$A15,COMPUTO!$A:$A,0),4),"")</f>
        <v>118</v>
      </c>
      <c r="E15" s="299">
        <f>IFERROR(INDEX('ANALISIS DE PRECIO'!$B:$F,MATCH('PRESUP. DETALLADO'!$A15,'ANALISIS DE PRECIO'!$B:$B,0),5),"")</f>
        <v>0</v>
      </c>
      <c r="F15" s="299">
        <f t="shared" si="1"/>
        <v>0</v>
      </c>
      <c r="G15" s="300"/>
      <c r="H15" s="301">
        <f>IFERROR(F15/$G$47,0)</f>
        <v>0</v>
      </c>
    </row>
    <row r="16" spans="1:8" s="16" customFormat="1" ht="24">
      <c r="A16" s="298" t="s">
        <v>41</v>
      </c>
      <c r="B16" s="287" t="str">
        <f>IFERROR(INDEX(COMPUTO!$A:$D,MATCH('PRESUP. DETALLADO'!$A16,COMPUTO!$A:$A,0),2),"")</f>
        <v>Retiro y reubicación baranda acero inoxidable existente</v>
      </c>
      <c r="C16" s="288" t="str">
        <f>IFERROR(INDEX(COMPUTO!$A:$D,MATCH('PRESUP. DETALLADO'!$A16,COMPUTO!$A:$A,0),3),"")</f>
        <v>Gl.</v>
      </c>
      <c r="D16" s="288">
        <f>IFERROR(INDEX(COMPUTO!$A:$D,MATCH('PRESUP. DETALLADO'!$A16,COMPUTO!$A:$A,0),4),"")</f>
        <v>1</v>
      </c>
      <c r="E16" s="299">
        <f>IFERROR(INDEX('ANALISIS DE PRECIO'!$B:$F,MATCH('PRESUP. DETALLADO'!$A16,'ANALISIS DE PRECIO'!$B:$B,0),5),"")</f>
        <v>0</v>
      </c>
      <c r="F16" s="299">
        <f t="shared" si="1"/>
        <v>0</v>
      </c>
      <c r="G16" s="300"/>
      <c r="H16" s="301">
        <f>IFERROR(F16/$G$47,0)</f>
        <v>0</v>
      </c>
    </row>
    <row r="17" spans="1:8" s="16" customFormat="1">
      <c r="A17" s="305">
        <v>3</v>
      </c>
      <c r="B17" s="306" t="str">
        <f>IFERROR(INDEX(COMPUTO!$A:$D,MATCH('PRESUP. DETALLADO'!$A17,COMPUTO!$A:$A,0),2),"")</f>
        <v>MOVIMEINTO DE SUELO</v>
      </c>
      <c r="C17" s="307"/>
      <c r="D17" s="307"/>
      <c r="E17" s="307"/>
      <c r="F17" s="308"/>
      <c r="G17" s="309">
        <f>SUM(F19:F20)</f>
        <v>0</v>
      </c>
      <c r="H17" s="310">
        <f>SUM(H19:H20)</f>
        <v>0</v>
      </c>
    </row>
    <row r="18" spans="1:8" s="16" customFormat="1">
      <c r="A18" s="305" t="s">
        <v>13</v>
      </c>
      <c r="B18" s="311" t="str">
        <f>IFERROR(INDEX(COMPUTO!$A:$D,MATCH('PRESUP. DETALLADO'!$A18,COMPUTO!$A:$A,0),2),"")</f>
        <v>Excavación</v>
      </c>
      <c r="C18" s="312"/>
      <c r="D18" s="312"/>
      <c r="E18" s="312"/>
      <c r="F18" s="312"/>
      <c r="G18" s="312"/>
      <c r="H18" s="313"/>
    </row>
    <row r="19" spans="1:8" s="16" customFormat="1" ht="24">
      <c r="A19" s="298" t="s">
        <v>14</v>
      </c>
      <c r="B19" s="287" t="str">
        <f>IFERROR(INDEX(COMPUTO!$A:$D,MATCH('PRESUP. DETALLADO'!$A19,COMPUTO!$A:$A,0),2),"")</f>
        <v>a)Excavación mecanica para pozos Ø30</v>
      </c>
      <c r="C19" s="288" t="str">
        <f>IFERROR(INDEX(COMPUTO!$A:$D,MATCH('PRESUP. DETALLADO'!$A19,COMPUTO!$A:$A,0),3),"")</f>
        <v>Ud.</v>
      </c>
      <c r="D19" s="288">
        <f>IFERROR(INDEX(COMPUTO!$A:$D,MATCH('PRESUP. DETALLADO'!$A19,COMPUTO!$A:$A,0),4),"")</f>
        <v>4</v>
      </c>
      <c r="E19" s="299">
        <f>IFERROR(INDEX('ANALISIS DE PRECIO'!$B:$F,MATCH('PRESUP. DETALLADO'!$A19,'ANALISIS DE PRECIO'!$B:$B,0),5),"")</f>
        <v>0</v>
      </c>
      <c r="F19" s="299">
        <f t="shared" si="1"/>
        <v>0</v>
      </c>
      <c r="G19" s="300"/>
      <c r="H19" s="301">
        <f>IFERROR(F19/$G$47,0)</f>
        <v>0</v>
      </c>
    </row>
    <row r="20" spans="1:8" s="16" customFormat="1">
      <c r="A20" s="298" t="s">
        <v>16</v>
      </c>
      <c r="B20" s="287" t="str">
        <f>IFERROR(INDEX(COMPUTO!$A:$D,MATCH('PRESUP. DETALLADO'!$A20,COMPUTO!$A:$A,0),2),"")</f>
        <v>b)Excavación cabezales</v>
      </c>
      <c r="C20" s="288" t="str">
        <f>IFERROR(INDEX(COMPUTO!$A:$D,MATCH('PRESUP. DETALLADO'!$A20,COMPUTO!$A:$A,0),3),"")</f>
        <v>m³</v>
      </c>
      <c r="D20" s="288">
        <f>IFERROR(INDEX(COMPUTO!$A:$D,MATCH('PRESUP. DETALLADO'!$A20,COMPUTO!$A:$A,0),4),"")</f>
        <v>1.5360000000000003</v>
      </c>
      <c r="E20" s="299">
        <f>IFERROR(INDEX('ANALISIS DE PRECIO'!$B:$F,MATCH('PRESUP. DETALLADO'!$A20,'ANALISIS DE PRECIO'!$B:$B,0),5),"")</f>
        <v>0</v>
      </c>
      <c r="F20" s="299">
        <f t="shared" si="1"/>
        <v>0</v>
      </c>
      <c r="G20" s="300"/>
      <c r="H20" s="301">
        <f>IFERROR(F20/$G$47,0)</f>
        <v>0</v>
      </c>
    </row>
    <row r="21" spans="1:8" s="16" customFormat="1">
      <c r="A21" s="305">
        <v>4</v>
      </c>
      <c r="B21" s="306" t="str">
        <f>IFERROR(INDEX(COMPUTO!$A:$D,MATCH('PRESUP. DETALLADO'!$A21,COMPUTO!$A:$A,0),2),"")</f>
        <v>ESTRUCTURAS</v>
      </c>
      <c r="C21" s="307"/>
      <c r="D21" s="307"/>
      <c r="E21" s="307"/>
      <c r="F21" s="308"/>
      <c r="G21" s="309">
        <f>SUM(F23:F25)</f>
        <v>0</v>
      </c>
      <c r="H21" s="310">
        <f>SUM(H23:H25)</f>
        <v>0</v>
      </c>
    </row>
    <row r="22" spans="1:8" s="16" customFormat="1" ht="25.5">
      <c r="A22" s="305" t="s">
        <v>17</v>
      </c>
      <c r="B22" s="311" t="str">
        <f>IFERROR(INDEX(COMPUTO!$A:$D,MATCH('PRESUP. DETALLADO'!$A22,COMPUTO!$A:$A,0),2),"")</f>
        <v>Estructura Hormigón Armado</v>
      </c>
      <c r="C22" s="312"/>
      <c r="D22" s="312"/>
      <c r="E22" s="312"/>
      <c r="F22" s="312"/>
      <c r="G22" s="312"/>
      <c r="H22" s="313"/>
    </row>
    <row r="23" spans="1:8" s="16" customFormat="1" ht="24">
      <c r="A23" s="298" t="s">
        <v>18</v>
      </c>
      <c r="B23" s="287" t="str">
        <f>IFERROR(INDEX(COMPUTO!$A:$D,MATCH('PRESUP. DETALLADO'!$A23,COMPUTO!$A:$A,0),2),"")</f>
        <v>a) Hormigón armado para pozos y cabezales</v>
      </c>
      <c r="C23" s="288" t="str">
        <f>IFERROR(INDEX(COMPUTO!$A:$D,MATCH('PRESUP. DETALLADO'!$A23,COMPUTO!$A:$A,0),3),"")</f>
        <v>m³</v>
      </c>
      <c r="D23" s="288">
        <f>IFERROR(INDEX(COMPUTO!$A:$D,MATCH('PRESUP. DETALLADO'!$A23,COMPUTO!$A:$A,0),4),"")</f>
        <v>13.256</v>
      </c>
      <c r="E23" s="299">
        <f>IFERROR(INDEX('ANALISIS DE PRECIO'!$B:$F,MATCH('PRESUP. DETALLADO'!$A23,'ANALISIS DE PRECIO'!$B:$B,0),5),"")</f>
        <v>0</v>
      </c>
      <c r="F23" s="299">
        <f t="shared" si="1"/>
        <v>0</v>
      </c>
      <c r="G23" s="300"/>
      <c r="H23" s="301">
        <f>IFERROR(F23/$G$47,0)</f>
        <v>0</v>
      </c>
    </row>
    <row r="24" spans="1:8" s="16" customFormat="1" ht="24">
      <c r="A24" s="298" t="s">
        <v>19</v>
      </c>
      <c r="B24" s="287" t="str">
        <f>IFERROR(INDEX(COMPUTO!$A:$D,MATCH('PRESUP. DETALLADO'!$A24,COMPUTO!$A:$A,0),2),"")</f>
        <v>b) Hormigón armado para columnas + insertos quimicos</v>
      </c>
      <c r="C24" s="288" t="str">
        <f>IFERROR(INDEX(COMPUTO!$A:$D,MATCH('PRESUP. DETALLADO'!$A24,COMPUTO!$A:$A,0),3),"")</f>
        <v>m³</v>
      </c>
      <c r="D24" s="288">
        <f>IFERROR(INDEX(COMPUTO!$A:$D,MATCH('PRESUP. DETALLADO'!$A24,COMPUTO!$A:$A,0),4),"")</f>
        <v>2.7600000000000002</v>
      </c>
      <c r="E24" s="299">
        <f>IFERROR(INDEX('ANALISIS DE PRECIO'!$B:$F,MATCH('PRESUP. DETALLADO'!$A24,'ANALISIS DE PRECIO'!$B:$B,0),5),"")</f>
        <v>0</v>
      </c>
      <c r="F24" s="299">
        <f t="shared" si="1"/>
        <v>0</v>
      </c>
      <c r="G24" s="300"/>
      <c r="H24" s="301">
        <f>IFERROR(F24/$G$47,0)</f>
        <v>0</v>
      </c>
    </row>
    <row r="25" spans="1:8" s="16" customFormat="1" ht="24">
      <c r="A25" s="298" t="s">
        <v>20</v>
      </c>
      <c r="B25" s="287" t="str">
        <f>IFERROR(INDEX(COMPUTO!$A:$D,MATCH('PRESUP. DETALLADO'!$A25,COMPUTO!$A:$A,0),2),"")</f>
        <v>c) Hormigón armado para vigas + insertos quimicos</v>
      </c>
      <c r="C25" s="288" t="str">
        <f>IFERROR(INDEX(COMPUTO!$A:$D,MATCH('PRESUP. DETALLADO'!$A25,COMPUTO!$A:$A,0),3),"")</f>
        <v>m³</v>
      </c>
      <c r="D25" s="288">
        <f>IFERROR(INDEX(COMPUTO!$A:$D,MATCH('PRESUP. DETALLADO'!$A25,COMPUTO!$A:$A,0),4),"")</f>
        <v>4.5105000000000004</v>
      </c>
      <c r="E25" s="299">
        <f>IFERROR(INDEX('ANALISIS DE PRECIO'!$B:$F,MATCH('PRESUP. DETALLADO'!$A25,'ANALISIS DE PRECIO'!$B:$B,0),5),"")</f>
        <v>0</v>
      </c>
      <c r="F25" s="299">
        <f t="shared" si="1"/>
        <v>0</v>
      </c>
      <c r="G25" s="300"/>
      <c r="H25" s="301">
        <f>IFERROR(F25/$G$47,0)</f>
        <v>0</v>
      </c>
    </row>
    <row r="26" spans="1:8" s="16" customFormat="1">
      <c r="A26" s="305">
        <v>5</v>
      </c>
      <c r="B26" s="306" t="str">
        <f>IFERROR(INDEX(COMPUTO!$A:$D,MATCH('PRESUP. DETALLADO'!$A26,COMPUTO!$A:$A,0),2),"")</f>
        <v>CUBIERTA DE TECHOS</v>
      </c>
      <c r="C26" s="307"/>
      <c r="D26" s="307"/>
      <c r="E26" s="307"/>
      <c r="F26" s="308"/>
      <c r="G26" s="309">
        <f>SUM(F27:F28)</f>
        <v>0</v>
      </c>
      <c r="H26" s="310">
        <f>SUM(H27:H28)</f>
        <v>0</v>
      </c>
    </row>
    <row r="27" spans="1:8" s="16" customFormat="1" ht="48">
      <c r="A27" s="298" t="s">
        <v>24</v>
      </c>
      <c r="B27" s="287" t="str">
        <f>IFERROR(INDEX(COMPUTO!$A:$D,MATCH('PRESUP. DETALLADO'!$A27,COMPUTO!$A:$A,0),2),"")</f>
        <v xml:space="preserve">Cubierta de techo Nueva sobre Sala de Consejo y Educación a Distancia
</v>
      </c>
      <c r="C27" s="288" t="str">
        <f>IFERROR(INDEX(COMPUTO!$A:$D,MATCH('PRESUP. DETALLADO'!$A27,COMPUTO!$A:$A,0),3),"")</f>
        <v>m²</v>
      </c>
      <c r="D27" s="288">
        <f>IFERROR(INDEX(COMPUTO!$A:$D,MATCH('PRESUP. DETALLADO'!$A27,COMPUTO!$A:$A,0),4),"")</f>
        <v>118</v>
      </c>
      <c r="E27" s="299">
        <f>IFERROR(INDEX('ANALISIS DE PRECIO'!$B:$F,MATCH('PRESUP. DETALLADO'!$A27,'ANALISIS DE PRECIO'!$B:$B,0),5),"")</f>
        <v>0</v>
      </c>
      <c r="F27" s="299">
        <f t="shared" si="1"/>
        <v>0</v>
      </c>
      <c r="G27" s="300"/>
      <c r="H27" s="301">
        <f>IFERROR(F27/$G$47,0)</f>
        <v>0</v>
      </c>
    </row>
    <row r="28" spans="1:8" s="16" customFormat="1">
      <c r="A28" s="298" t="s">
        <v>319</v>
      </c>
      <c r="B28" s="287" t="str">
        <f>IFERROR(INDEX(COMPUTO!$A:$D,MATCH('PRESUP. DETALLADO'!$A28,COMPUTO!$A:$A,0),2),"")</f>
        <v>Babeta de chapa galvanizada</v>
      </c>
      <c r="C28" s="288" t="str">
        <f>IFERROR(INDEX(COMPUTO!$A:$D,MATCH('PRESUP. DETALLADO'!$A28,COMPUTO!$A:$A,0),3),"")</f>
        <v>ml.</v>
      </c>
      <c r="D28" s="288">
        <f>IFERROR(INDEX(COMPUTO!$A:$D,MATCH('PRESUP. DETALLADO'!$A28,COMPUTO!$A:$A,0),4),"")</f>
        <v>23</v>
      </c>
      <c r="E28" s="299">
        <f>IFERROR(INDEX('ANALISIS DE PRECIO'!$B:$F,MATCH('PRESUP. DETALLADO'!$A28,'ANALISIS DE PRECIO'!$B:$B,0),5),"")</f>
        <v>0</v>
      </c>
      <c r="F28" s="299">
        <f t="shared" si="1"/>
        <v>0</v>
      </c>
      <c r="G28" s="300"/>
      <c r="H28" s="301">
        <f>IFERROR(F28/$G$47,0)</f>
        <v>0</v>
      </c>
    </row>
    <row r="29" spans="1:8" s="16" customFormat="1">
      <c r="A29" s="305">
        <v>6</v>
      </c>
      <c r="B29" s="306" t="str">
        <f>IFERROR(INDEX(COMPUTO!$A:$D,MATCH('PRESUP. DETALLADO'!$A29,COMPUTO!$A:$A,0),2),"")</f>
        <v>ALBAÑILERÍA</v>
      </c>
      <c r="C29" s="307"/>
      <c r="D29" s="307"/>
      <c r="E29" s="307"/>
      <c r="F29" s="308"/>
      <c r="G29" s="309">
        <f>SUM(F31:F39)</f>
        <v>0</v>
      </c>
      <c r="H29" s="310">
        <f>SUM(H31:H39)</f>
        <v>0</v>
      </c>
    </row>
    <row r="30" spans="1:8" s="16" customFormat="1">
      <c r="A30" s="305" t="s">
        <v>25</v>
      </c>
      <c r="B30" s="311" t="str">
        <f>IFERROR(INDEX(COMPUTO!$A:$D,MATCH('PRESUP. DETALLADO'!$A30,COMPUTO!$A:$A,0),2),"")</f>
        <v>Mamposteria</v>
      </c>
      <c r="C30" s="312"/>
      <c r="D30" s="312"/>
      <c r="E30" s="312"/>
      <c r="F30" s="312"/>
      <c r="G30" s="312"/>
      <c r="H30" s="313"/>
    </row>
    <row r="31" spans="1:8" s="16" customFormat="1" ht="24">
      <c r="A31" s="298" t="s">
        <v>379</v>
      </c>
      <c r="B31" s="287" t="str">
        <f>IFERROR(INDEX(COMPUTO!$A:$D,MATCH('PRESUP. DETALLADO'!$A31,COMPUTO!$A:$A,0),2),"")</f>
        <v>a) Mamposteria para parapetos + revoque</v>
      </c>
      <c r="C31" s="288" t="str">
        <f>IFERROR(INDEX(COMPUTO!$A:$D,MATCH('PRESUP. DETALLADO'!$A31,COMPUTO!$A:$A,0),3),"")</f>
        <v>m²</v>
      </c>
      <c r="D31" s="288">
        <f>IFERROR(INDEX(COMPUTO!$A:$D,MATCH('PRESUP. DETALLADO'!$A31,COMPUTO!$A:$A,0),4),"")</f>
        <v>1.8</v>
      </c>
      <c r="E31" s="299">
        <f>IFERROR(INDEX('ANALISIS DE PRECIO'!$B:$F,MATCH('PRESUP. DETALLADO'!$A31,'ANALISIS DE PRECIO'!$B:$B,0),5),"")</f>
        <v>0</v>
      </c>
      <c r="F31" s="299">
        <f t="shared" si="1"/>
        <v>0</v>
      </c>
      <c r="G31" s="300"/>
      <c r="H31" s="301">
        <f>IFERROR(F31/$G$47,0)</f>
        <v>0</v>
      </c>
    </row>
    <row r="32" spans="1:8" s="16" customFormat="1">
      <c r="A32" s="305" t="s">
        <v>363</v>
      </c>
      <c r="B32" s="311" t="str">
        <f>IFERROR(INDEX(COMPUTO!$A:$D,MATCH('PRESUP. DETALLADO'!$A32,COMPUTO!$A:$A,0),2),"")</f>
        <v>Contrapisos y carpetas</v>
      </c>
      <c r="C32" s="312"/>
      <c r="D32" s="312"/>
      <c r="E32" s="312"/>
      <c r="F32" s="312"/>
      <c r="G32" s="312"/>
      <c r="H32" s="313"/>
    </row>
    <row r="33" spans="1:8" s="16" customFormat="1" ht="36">
      <c r="A33" s="298" t="s">
        <v>380</v>
      </c>
      <c r="B33" s="287" t="str">
        <f>IFERROR(INDEX(COMPUTO!$A:$D,MATCH('PRESUP. DETALLADO'!$A33,COMPUTO!$A:$A,0),2),"")</f>
        <v>a) Contrapiso de Nivelación hormigón de grava armado – terminación alisado</v>
      </c>
      <c r="C33" s="288" t="str">
        <f>IFERROR(INDEX(COMPUTO!$A:$D,MATCH('PRESUP. DETALLADO'!$A33,COMPUTO!$A:$A,0),3),"")</f>
        <v>m²</v>
      </c>
      <c r="D33" s="288">
        <f>IFERROR(INDEX(COMPUTO!$A:$D,MATCH('PRESUP. DETALLADO'!$A33,COMPUTO!$A:$A,0),4),"")</f>
        <v>10</v>
      </c>
      <c r="E33" s="299">
        <f>IFERROR(INDEX('ANALISIS DE PRECIO'!$B:$F,MATCH('PRESUP. DETALLADO'!$A33,'ANALISIS DE PRECIO'!$B:$B,0),5),"")</f>
        <v>0</v>
      </c>
      <c r="F33" s="299">
        <f t="shared" si="1"/>
        <v>0</v>
      </c>
      <c r="G33" s="300"/>
      <c r="H33" s="301">
        <f>IFERROR(F33/$G$47,0)</f>
        <v>0</v>
      </c>
    </row>
    <row r="34" spans="1:8" s="16" customFormat="1" ht="24">
      <c r="A34" s="298" t="s">
        <v>381</v>
      </c>
      <c r="B34" s="287" t="str">
        <f>IFERROR(INDEX(COMPUTO!$A:$D,MATCH('PRESUP. DETALLADO'!$A34,COMPUTO!$A:$A,0),2),"")</f>
        <v>b) Contrapiso de nivelación hormigon alivianado</v>
      </c>
      <c r="C34" s="288" t="str">
        <f>IFERROR(INDEX(COMPUTO!$A:$D,MATCH('PRESUP. DETALLADO'!$A34,COMPUTO!$A:$A,0),3),"")</f>
        <v>m²</v>
      </c>
      <c r="D34" s="288">
        <f>IFERROR(INDEX(COMPUTO!$A:$D,MATCH('PRESUP. DETALLADO'!$A34,COMPUTO!$A:$A,0),4),"")</f>
        <v>8</v>
      </c>
      <c r="E34" s="299">
        <f>IFERROR(INDEX('ANALISIS DE PRECIO'!$B:$F,MATCH('PRESUP. DETALLADO'!$A34,'ANALISIS DE PRECIO'!$B:$B,0),5),"")</f>
        <v>0</v>
      </c>
      <c r="F34" s="299">
        <f t="shared" ref="F34:F39" si="2">ROUND(IFERROR(D34*E34,0),2)</f>
        <v>0</v>
      </c>
      <c r="G34" s="300"/>
      <c r="H34" s="301">
        <f>IFERROR(F34/$G$47,0)</f>
        <v>0</v>
      </c>
    </row>
    <row r="35" spans="1:8" s="16" customFormat="1">
      <c r="A35" s="298" t="s">
        <v>382</v>
      </c>
      <c r="B35" s="287" t="str">
        <f>IFERROR(INDEX(COMPUTO!$A:$D,MATCH('PRESUP. DETALLADO'!$A35,COMPUTO!$A:$A,0),2),"")</f>
        <v>c) Carpeta Cementicia</v>
      </c>
      <c r="C35" s="288" t="str">
        <f>IFERROR(INDEX(COMPUTO!$A:$D,MATCH('PRESUP. DETALLADO'!$A35,COMPUTO!$A:$A,0),3),"")</f>
        <v>m²</v>
      </c>
      <c r="D35" s="288">
        <f>IFERROR(INDEX(COMPUTO!$A:$D,MATCH('PRESUP. DETALLADO'!$A35,COMPUTO!$A:$A,0),4),"")</f>
        <v>8</v>
      </c>
      <c r="E35" s="299">
        <f>IFERROR(INDEX('ANALISIS DE PRECIO'!$B:$F,MATCH('PRESUP. DETALLADO'!$A35,'ANALISIS DE PRECIO'!$B:$B,0),5),"")</f>
        <v>0</v>
      </c>
      <c r="F35" s="299">
        <f t="shared" si="2"/>
        <v>0</v>
      </c>
      <c r="G35" s="300"/>
      <c r="H35" s="301">
        <f>IFERROR(F35/$G$47,0)</f>
        <v>0</v>
      </c>
    </row>
    <row r="36" spans="1:8" s="16" customFormat="1" ht="25.5">
      <c r="A36" s="305" t="s">
        <v>368</v>
      </c>
      <c r="B36" s="311" t="str">
        <f>IFERROR(INDEX(COMPUTO!$A:$D,MATCH('PRESUP. DETALLADO'!$A36,COMPUTO!$A:$A,0),2),"")</f>
        <v>Colocación de piso y zócalo, mosaico granítico</v>
      </c>
      <c r="C36" s="312"/>
      <c r="D36" s="312"/>
      <c r="E36" s="312"/>
      <c r="F36" s="312"/>
      <c r="G36" s="312"/>
      <c r="H36" s="313"/>
    </row>
    <row r="37" spans="1:8" s="16" customFormat="1">
      <c r="A37" s="298" t="s">
        <v>383</v>
      </c>
      <c r="B37" s="287" t="str">
        <f>IFERROR(INDEX(COMPUTO!$A:$D,MATCH('PRESUP. DETALLADO'!$A37,COMPUTO!$A:$A,0),2),"")</f>
        <v>a) Piso de Granito compacto</v>
      </c>
      <c r="C37" s="288" t="str">
        <f>IFERROR(INDEX(COMPUTO!$A:$D,MATCH('PRESUP. DETALLADO'!$A37,COMPUTO!$A:$A,0),3),"")</f>
        <v>m²</v>
      </c>
      <c r="D37" s="288">
        <f>IFERROR(INDEX(COMPUTO!$A:$D,MATCH('PRESUP. DETALLADO'!$A37,COMPUTO!$A:$A,0),4),"")</f>
        <v>8</v>
      </c>
      <c r="E37" s="299">
        <f>IFERROR(INDEX('ANALISIS DE PRECIO'!$B:$F,MATCH('PRESUP. DETALLADO'!$A37,'ANALISIS DE PRECIO'!$B:$B,0),5),"")</f>
        <v>0</v>
      </c>
      <c r="F37" s="299">
        <f t="shared" si="2"/>
        <v>0</v>
      </c>
      <c r="G37" s="300"/>
      <c r="H37" s="301">
        <f>IFERROR(F37/$G$47,0)</f>
        <v>0</v>
      </c>
    </row>
    <row r="38" spans="1:8" s="16" customFormat="1" ht="25.5">
      <c r="A38" s="305" t="s">
        <v>371</v>
      </c>
      <c r="B38" s="311" t="str">
        <f>IFERROR(INDEX(COMPUTO!$A:$D,MATCH('PRESUP. DETALLADO'!$A38,COMPUTO!$A:$A,0),2),"")</f>
        <v>Revoque grueso y fino en Columnas interiores P.Alta</v>
      </c>
      <c r="C38" s="312"/>
      <c r="D38" s="312"/>
      <c r="E38" s="312"/>
      <c r="F38" s="312"/>
      <c r="G38" s="312"/>
      <c r="H38" s="313"/>
    </row>
    <row r="39" spans="1:8" s="16" customFormat="1" ht="24">
      <c r="A39" s="298" t="s">
        <v>384</v>
      </c>
      <c r="B39" s="287" t="str">
        <f>IFERROR(INDEX(COMPUTO!$A:$D,MATCH('PRESUP. DETALLADO'!$A39,COMPUTO!$A:$A,0),2),"")</f>
        <v>a) Revoque Grueso y Fino interior en Columnas de P. Alta</v>
      </c>
      <c r="C39" s="288" t="str">
        <f>IFERROR(INDEX(COMPUTO!$A:$D,MATCH('PRESUP. DETALLADO'!$A39,COMPUTO!$A:$A,0),3),"")</f>
        <v>m²</v>
      </c>
      <c r="D39" s="288">
        <f>IFERROR(INDEX(COMPUTO!$A:$D,MATCH('PRESUP. DETALLADO'!$A39,COMPUTO!$A:$A,0),4),"")</f>
        <v>14.4</v>
      </c>
      <c r="E39" s="299">
        <f>IFERROR(INDEX('ANALISIS DE PRECIO'!$B:$F,MATCH('PRESUP. DETALLADO'!$A39,'ANALISIS DE PRECIO'!$B:$B,0),5),"")</f>
        <v>0</v>
      </c>
      <c r="F39" s="299">
        <f t="shared" si="2"/>
        <v>0</v>
      </c>
      <c r="G39" s="300"/>
      <c r="H39" s="301">
        <f>IFERROR(F39/$G$47,0)</f>
        <v>0</v>
      </c>
    </row>
    <row r="40" spans="1:8" s="16" customFormat="1">
      <c r="A40" s="305">
        <v>7</v>
      </c>
      <c r="B40" s="306" t="str">
        <f>IFERROR(INDEX(COMPUTO!$A:$D,MATCH('PRESUP. DETALLADO'!$A40,COMPUTO!$A:$A,0),2),"")</f>
        <v>VARIOS</v>
      </c>
      <c r="C40" s="307"/>
      <c r="D40" s="307"/>
      <c r="E40" s="307"/>
      <c r="F40" s="308"/>
      <c r="G40" s="309">
        <f>SUM(F41:F44)</f>
        <v>0</v>
      </c>
      <c r="H40" s="310">
        <f>SUM(H41:H44)</f>
        <v>0</v>
      </c>
    </row>
    <row r="41" spans="1:8" s="16" customFormat="1" ht="24">
      <c r="A41" s="298" t="s">
        <v>27</v>
      </c>
      <c r="B41" s="287" t="str">
        <f>IFERROR(INDEX(COMPUTO!$A:$D,MATCH('PRESUP. DETALLADO'!$A41,COMPUTO!$A:$A,0),2),"")</f>
        <v>Remoción y traslado de puntales metálicos provisorios</v>
      </c>
      <c r="C41" s="288" t="str">
        <f>IFERROR(INDEX(COMPUTO!$A:$D,MATCH('PRESUP. DETALLADO'!$A41,COMPUTO!$A:$A,0),3),"")</f>
        <v>Gl.</v>
      </c>
      <c r="D41" s="288">
        <f>IFERROR(INDEX(COMPUTO!$A:$D,MATCH('PRESUP. DETALLADO'!$A41,COMPUTO!$A:$A,0),4),"")</f>
        <v>1</v>
      </c>
      <c r="E41" s="299">
        <f>IFERROR(INDEX('ANALISIS DE PRECIO'!$B:$F,MATCH('PRESUP. DETALLADO'!$A41,'ANALISIS DE PRECIO'!$B:$B,0),5),"")</f>
        <v>0</v>
      </c>
      <c r="F41" s="299">
        <f t="shared" si="1"/>
        <v>0</v>
      </c>
      <c r="G41" s="300"/>
      <c r="H41" s="301">
        <f>IFERROR(F41/$G$47,0)</f>
        <v>0</v>
      </c>
    </row>
    <row r="42" spans="1:8" s="16" customFormat="1" ht="36">
      <c r="A42" s="298" t="s">
        <v>42</v>
      </c>
      <c r="B42" s="287" t="str">
        <f>IFERROR(INDEX(COMPUTO!$A:$D,MATCH('PRESUP. DETALLADO'!$A42,COMPUTO!$A:$A,0),2),"")</f>
        <v>Limpieza de Cielorraso y tabiques existente de hormigón visto</v>
      </c>
      <c r="C42" s="288" t="str">
        <f>IFERROR(INDEX(COMPUTO!$A:$D,MATCH('PRESUP. DETALLADO'!$A42,COMPUTO!$A:$A,0),3),"")</f>
        <v>Gl.</v>
      </c>
      <c r="D42" s="288">
        <f>IFERROR(INDEX(COMPUTO!$A:$D,MATCH('PRESUP. DETALLADO'!$A42,COMPUTO!$A:$A,0),4),"")</f>
        <v>1</v>
      </c>
      <c r="E42" s="299">
        <f>IFERROR(INDEX('ANALISIS DE PRECIO'!$B:$F,MATCH('PRESUP. DETALLADO'!$A42,'ANALISIS DE PRECIO'!$B:$B,0),5),"")</f>
        <v>0</v>
      </c>
      <c r="F42" s="299">
        <f t="shared" si="1"/>
        <v>0</v>
      </c>
      <c r="G42" s="300"/>
      <c r="H42" s="301">
        <f>IFERROR(F42/$G$47,0)</f>
        <v>0</v>
      </c>
    </row>
    <row r="43" spans="1:8" s="16" customFormat="1">
      <c r="A43" s="305" t="s">
        <v>43</v>
      </c>
      <c r="B43" s="311" t="str">
        <f>IFERROR(INDEX(COMPUTO!$A:$D,MATCH('PRESUP. DETALLADO'!$A43,COMPUTO!$A:$A,0),2),"")</f>
        <v>Pintura</v>
      </c>
      <c r="C43" s="312"/>
      <c r="D43" s="312"/>
      <c r="E43" s="312"/>
      <c r="F43" s="312"/>
      <c r="G43" s="312"/>
      <c r="H43" s="313"/>
    </row>
    <row r="44" spans="1:8" s="16" customFormat="1" ht="24">
      <c r="A44" s="298" t="s">
        <v>385</v>
      </c>
      <c r="B44" s="287" t="str">
        <f>IFERROR(INDEX(COMPUTO!$A:$D,MATCH('PRESUP. DETALLADO'!$A44,COMPUTO!$A:$A,0),2),"")</f>
        <v>a) Al latex para muros interiores en Planta Alta</v>
      </c>
      <c r="C44" s="288" t="str">
        <f>IFERROR(INDEX(COMPUTO!$A:$D,MATCH('PRESUP. DETALLADO'!$A44,COMPUTO!$A:$A,0),3),"")</f>
        <v>m²</v>
      </c>
      <c r="D44" s="288">
        <f>IFERROR(INDEX(COMPUTO!$A:$D,MATCH('PRESUP. DETALLADO'!$A44,COMPUTO!$A:$A,0),4),"")</f>
        <v>30</v>
      </c>
      <c r="E44" s="299">
        <f>IFERROR(INDEX('ANALISIS DE PRECIO'!$B:$F,MATCH('PRESUP. DETALLADO'!$A44,'ANALISIS DE PRECIO'!$B:$B,0),5),"")</f>
        <v>0</v>
      </c>
      <c r="F44" s="299">
        <f t="shared" si="1"/>
        <v>0</v>
      </c>
      <c r="G44" s="300"/>
      <c r="H44" s="301">
        <f>IFERROR(F44/$G$47,0)</f>
        <v>0</v>
      </c>
    </row>
    <row r="45" spans="1:8" s="16" customFormat="1">
      <c r="A45" s="305">
        <v>8</v>
      </c>
      <c r="B45" s="306" t="str">
        <f>IFERROR(INDEX(COMPUTO!$A:$D,MATCH('PRESUP. DETALLADO'!$A45,COMPUTO!$A:$A,0),2),"")</f>
        <v>LIMPIEZA DE OBRA</v>
      </c>
      <c r="C45" s="307"/>
      <c r="D45" s="307"/>
      <c r="E45" s="307"/>
      <c r="F45" s="308"/>
      <c r="G45" s="309">
        <f>F46</f>
        <v>0</v>
      </c>
      <c r="H45" s="310">
        <f>H46</f>
        <v>0</v>
      </c>
    </row>
    <row r="46" spans="1:8" s="16" customFormat="1">
      <c r="A46" s="298" t="s">
        <v>28</v>
      </c>
      <c r="B46" s="287" t="str">
        <f>IFERROR(INDEX(COMPUTO!$A:$D,MATCH('PRESUP. DETALLADO'!$A46,COMPUTO!$A:$A,0),2),"")</f>
        <v>Limpieza de obra</v>
      </c>
      <c r="C46" s="288" t="str">
        <f>IFERROR(INDEX(COMPUTO!$A:$D,MATCH('PRESUP. DETALLADO'!$A46,COMPUTO!$A:$A,0),3),"")</f>
        <v>Gl.</v>
      </c>
      <c r="D46" s="288">
        <f>IFERROR(INDEX(COMPUTO!$A:$D,MATCH('PRESUP. DETALLADO'!$A46,COMPUTO!$A:$A,0),4),"")</f>
        <v>1</v>
      </c>
      <c r="E46" s="299">
        <f>IFERROR(INDEX('ANALISIS DE PRECIO'!$B:$F,MATCH('PRESUP. DETALLADO'!$A46,'ANALISIS DE PRECIO'!$B:$B,0),5),"")</f>
        <v>0</v>
      </c>
      <c r="F46" s="299">
        <f t="shared" si="1"/>
        <v>0</v>
      </c>
      <c r="G46" s="300"/>
      <c r="H46" s="301">
        <f>IFERROR(F46/$G$47,0)</f>
        <v>0</v>
      </c>
    </row>
    <row r="47" spans="1:8" ht="15.75" thickBot="1">
      <c r="A47" s="289" t="s">
        <v>314</v>
      </c>
      <c r="B47" s="290"/>
      <c r="C47" s="290"/>
      <c r="D47" s="290"/>
      <c r="E47" s="290"/>
      <c r="F47" s="291"/>
      <c r="G47" s="292">
        <f>SUM(G10:G46)</f>
        <v>0</v>
      </c>
      <c r="H47" s="293"/>
    </row>
    <row r="48" spans="1:8">
      <c r="A48" s="148" t="s">
        <v>315</v>
      </c>
      <c r="B48" s="149"/>
      <c r="C48" s="149"/>
      <c r="D48" s="149"/>
      <c r="E48" s="149"/>
      <c r="F48" s="149"/>
      <c r="G48" s="149"/>
      <c r="H48" s="150"/>
    </row>
    <row r="49" spans="1:8">
      <c r="A49" s="151"/>
      <c r="B49" s="152"/>
      <c r="C49" s="152"/>
      <c r="D49" s="152"/>
      <c r="E49" s="152"/>
      <c r="F49" s="152"/>
      <c r="G49" s="152"/>
      <c r="H49" s="153"/>
    </row>
    <row r="50" spans="1:8">
      <c r="A50" s="23"/>
      <c r="B50" s="18"/>
      <c r="C50" s="23"/>
      <c r="D50" s="23"/>
      <c r="E50" s="23"/>
      <c r="F50" s="23"/>
      <c r="G50" s="24"/>
      <c r="H50" s="23"/>
    </row>
    <row r="51" spans="1:8">
      <c r="A51" s="23"/>
      <c r="B51" s="18"/>
      <c r="C51" s="23"/>
      <c r="D51" s="23"/>
      <c r="E51" s="23"/>
      <c r="F51" s="23"/>
      <c r="G51" s="24"/>
      <c r="H51" s="23"/>
    </row>
    <row r="52" spans="1:8">
      <c r="A52" s="23"/>
      <c r="B52" s="18"/>
      <c r="C52" s="23"/>
      <c r="D52" s="23"/>
      <c r="E52" s="23"/>
      <c r="F52" s="23"/>
      <c r="G52" s="24"/>
      <c r="H52" s="23"/>
    </row>
    <row r="53" spans="1:8">
      <c r="A53" s="23"/>
      <c r="B53" s="18"/>
      <c r="C53" s="23"/>
      <c r="D53" s="23"/>
      <c r="E53" s="23"/>
      <c r="F53" s="23"/>
      <c r="G53" s="24"/>
      <c r="H53" s="23"/>
    </row>
    <row r="54" spans="1:8">
      <c r="A54" s="23"/>
      <c r="B54" s="18"/>
      <c r="C54" s="23"/>
      <c r="D54" s="23"/>
      <c r="E54" s="23"/>
      <c r="F54" s="23"/>
      <c r="G54" s="24"/>
      <c r="H54" s="23"/>
    </row>
  </sheetData>
  <sheetProtection password="DEC4" sheet="1" objects="1" scenarios="1" formatCells="0" formatColumns="0" formatRows="0"/>
  <protectedRanges>
    <protectedRange sqref="A2:H4 A48" name="Rango1"/>
  </protectedRanges>
  <mergeCells count="15">
    <mergeCell ref="A2:H2"/>
    <mergeCell ref="A3:E3"/>
    <mergeCell ref="F3:H3"/>
    <mergeCell ref="A4:H4"/>
    <mergeCell ref="A6:H6"/>
    <mergeCell ref="F8:F9"/>
    <mergeCell ref="G8:G9"/>
    <mergeCell ref="H8:H9"/>
    <mergeCell ref="A48:H49"/>
    <mergeCell ref="A47:E47"/>
    <mergeCell ref="A8:A9"/>
    <mergeCell ref="B8:B9"/>
    <mergeCell ref="C8:C9"/>
    <mergeCell ref="D8:D9"/>
    <mergeCell ref="E8:E9"/>
  </mergeCells>
  <dataValidations disablePrompts="1" count="1">
    <dataValidation type="list" allowBlank="1" showInputMessage="1" showErrorMessage="1" sqref="A10:A46">
      <formula1>COMPUTO!$A$7:$A43</formula1>
    </dataValidation>
  </dataValidations>
  <printOptions horizontalCentered="1"/>
  <pageMargins left="0.196850393700787" right="0.196850393700787" top="0.39370078740157499" bottom="0.39370078740157499" header="0.31496062992126" footer="0.31496062992126"/>
  <pageSetup paperSize="9" scale="9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/>
  <rangeList sheetStid="1" master="" otherUserPermission="visible">
    <arrUserId title="Rango1" rangeCreator="" othersAccessPermission="edit"/>
  </rangeList>
  <rangeList sheetStid="5" master="" otherUserPermission="visible"/>
  <rangeList sheetStid="2" master="" otherUserPermission="visible"/>
  <rangeList sheetStid="8" master="" otherUserPermission="visible"/>
  <rangeList sheetStid="6" master="" otherUserPermission="visible">
    <arrUserId title="Rango1" rangeCreator="" othersAccessPermission="edit"/>
  </rangeList>
  <rangeList sheetStid="13" master="" otherUserPermission="visible"/>
  <rangeList sheetStid="3" master="" otherUserPermission="visible"/>
  <rangeList sheetStid="4" master="" otherUserPermission="visible">
    <arrUserId title="Rango1" rangeCreator="" othersAccessPermission="edit"/>
  </rangeList>
  <rangeList sheetStid="10" master="" otherUserPermission="visible">
    <arrUserId title="Rango1" rangeCreator="" othersAccessPermission="edit"/>
  </rangeList>
  <rangeList sheetStid="12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PRESUP OF.</vt:lpstr>
      <vt:lpstr>COMPUTO</vt:lpstr>
      <vt:lpstr>UNIDADES y TIPOS</vt:lpstr>
      <vt:lpstr>INSUMOS</vt:lpstr>
      <vt:lpstr>Indices INDEC</vt:lpstr>
      <vt:lpstr>Coeficiente de Pase</vt:lpstr>
      <vt:lpstr>POLINOMICA DE REDET.</vt:lpstr>
      <vt:lpstr>ANALISIS DE PRECIO</vt:lpstr>
      <vt:lpstr>PRESUP. DETALLADO</vt:lpstr>
      <vt:lpstr>PLAN DE AVANCE</vt:lpstr>
      <vt:lpstr>Curva de avance</vt:lpstr>
      <vt:lpstr>Hoja1</vt:lpstr>
      <vt:lpstr>'PLAN DE AVANCE'!Área_de_impresión</vt:lpstr>
      <vt:lpstr>'PRESUP OF.'!Área_de_impresión</vt:lpstr>
      <vt:lpstr>'PRESUP. DETALLADO'!Área_de_impresión</vt:lpstr>
      <vt:lpstr>INSUMOS</vt:lpstr>
      <vt:lpstr>MO</vt:lpstr>
      <vt:lpstr>TIPOS</vt:lpstr>
      <vt:lpstr>UNI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Julian</cp:lastModifiedBy>
  <cp:lastPrinted>2024-04-29T15:47:00Z</cp:lastPrinted>
  <dcterms:created xsi:type="dcterms:W3CDTF">2023-10-02T11:44:00Z</dcterms:created>
  <dcterms:modified xsi:type="dcterms:W3CDTF">2025-11-25T13:51:35Z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F1B4D733909340E3908D44F6C6C1F372_12</vt:lpwstr>
  </property>
  <property fmtid="{D5CDD505-2E9C-101B-9397-08002B2CF9AE}" pid="3" name="KSOProductBuildVer">
    <vt:lpwstr>2058-12.2.0.21931</vt:lpwstr>
  </property>
</Properties>
</file>